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/>
  <mc:AlternateContent xmlns:mc="http://schemas.openxmlformats.org/markup-compatibility/2006">
    <mc:Choice Requires="x15">
      <x15ac:absPath xmlns:x15ac="http://schemas.microsoft.com/office/spreadsheetml/2010/11/ac" url="C:\Users\Mogens\Desktop\"/>
    </mc:Choice>
  </mc:AlternateContent>
  <xr:revisionPtr revIDLastSave="0" documentId="13_ncr:1_{2DA3FD00-DF5C-4D54-B3EC-07BB3C5BF82A}" xr6:coauthVersionLast="32" xr6:coauthVersionMax="32" xr10:uidLastSave="{00000000-0000-0000-0000-000000000000}"/>
  <bookViews>
    <workbookView xWindow="0" yWindow="0" windowWidth="25200" windowHeight="11760" activeTab="1" xr2:uid="{00000000-000D-0000-FFFF-FFFF00000000}"/>
  </bookViews>
  <sheets>
    <sheet name="Ark1" sheetId="1" r:id="rId1"/>
    <sheet name="Res.opg." sheetId="6" r:id="rId2"/>
    <sheet name="Balance" sheetId="5" r:id="rId3"/>
    <sheet name="Noter" sheetId="3" r:id="rId4"/>
    <sheet name="Ark2" sheetId="2" r:id="rId5"/>
  </sheets>
  <definedNames>
    <definedName name="_xlnm.Print_Area" localSheetId="2">Balance!$A$1:$P$123</definedName>
    <definedName name="_xlnm.Print_Area" localSheetId="3">Noter!$A$1:$G$30</definedName>
  </definedNames>
  <calcPr calcId="179017"/>
  <pivotCaches>
    <pivotCache cacheId="0" r:id="rId6"/>
  </pivotCaches>
</workbook>
</file>

<file path=xl/calcChain.xml><?xml version="1.0" encoding="utf-8"?>
<calcChain xmlns="http://schemas.openxmlformats.org/spreadsheetml/2006/main">
  <c r="E18" i="5" l="1"/>
  <c r="E45" i="5"/>
  <c r="D36" i="6"/>
  <c r="D34" i="6"/>
  <c r="D31" i="6"/>
  <c r="D30" i="6"/>
  <c r="D29" i="6"/>
  <c r="D22" i="6"/>
  <c r="D23" i="6"/>
  <c r="D10" i="6"/>
  <c r="E22" i="5" l="1"/>
  <c r="E42" i="5"/>
  <c r="D15" i="6"/>
  <c r="D14" i="6"/>
  <c r="D12" i="6"/>
  <c r="D7" i="6"/>
  <c r="G48" i="6" l="1"/>
  <c r="F48" i="6"/>
  <c r="E48" i="6"/>
  <c r="D48" i="6" l="1"/>
  <c r="C48" i="6"/>
  <c r="G41" i="6" l="1"/>
  <c r="F41" i="6"/>
  <c r="E41" i="6"/>
  <c r="C41" i="6"/>
  <c r="D41" i="6"/>
  <c r="G27" i="6"/>
  <c r="F27" i="6"/>
  <c r="E27" i="6"/>
  <c r="C27" i="6"/>
  <c r="F12" i="6"/>
  <c r="E12" i="6"/>
  <c r="C12" i="6"/>
  <c r="G12" i="6"/>
  <c r="C43" i="6" l="1"/>
  <c r="C50" i="6" s="1"/>
  <c r="D27" i="6"/>
  <c r="D43" i="6" s="1"/>
  <c r="D50" i="6" s="1"/>
  <c r="E39" i="5" s="1"/>
  <c r="E43" i="6"/>
  <c r="E50" i="6" s="1"/>
  <c r="F43" i="6"/>
  <c r="F50" i="6" s="1"/>
  <c r="G43" i="6"/>
  <c r="G50" i="6" s="1"/>
  <c r="G7" i="3" l="1"/>
  <c r="E7" i="3"/>
  <c r="N273" i="2" l="1"/>
  <c r="M273" i="2"/>
  <c r="L273" i="2"/>
  <c r="K273" i="2"/>
  <c r="J273" i="2"/>
  <c r="I273" i="2"/>
  <c r="H273" i="2"/>
  <c r="G273" i="2"/>
  <c r="F273" i="2"/>
  <c r="E273" i="2"/>
  <c r="D273" i="2"/>
  <c r="N269" i="2"/>
  <c r="M269" i="2"/>
  <c r="L269" i="2"/>
  <c r="K269" i="2"/>
  <c r="J269" i="2"/>
  <c r="I269" i="2"/>
  <c r="H269" i="2"/>
  <c r="G269" i="2"/>
  <c r="F269" i="2"/>
  <c r="E269" i="2"/>
  <c r="D269" i="2"/>
  <c r="N265" i="2"/>
  <c r="M265" i="2"/>
  <c r="L265" i="2"/>
  <c r="K265" i="2"/>
  <c r="J265" i="2"/>
  <c r="I265" i="2"/>
  <c r="H265" i="2"/>
  <c r="G265" i="2"/>
  <c r="F265" i="2"/>
  <c r="E265" i="2"/>
  <c r="D265" i="2"/>
  <c r="N261" i="2"/>
  <c r="M261" i="2"/>
  <c r="L261" i="2"/>
  <c r="K261" i="2"/>
  <c r="J261" i="2"/>
  <c r="I261" i="2"/>
  <c r="H261" i="2"/>
  <c r="G261" i="2"/>
  <c r="F261" i="2"/>
  <c r="E261" i="2"/>
  <c r="D261" i="2"/>
  <c r="N257" i="2"/>
  <c r="M257" i="2"/>
  <c r="L257" i="2"/>
  <c r="K257" i="2"/>
  <c r="J257" i="2"/>
  <c r="I257" i="2"/>
  <c r="H257" i="2"/>
  <c r="G257" i="2"/>
  <c r="F257" i="2"/>
  <c r="E257" i="2"/>
  <c r="D257" i="2"/>
  <c r="N253" i="2"/>
  <c r="M253" i="2"/>
  <c r="L253" i="2"/>
  <c r="K253" i="2"/>
  <c r="J253" i="2"/>
  <c r="I253" i="2"/>
  <c r="H253" i="2"/>
  <c r="G253" i="2"/>
  <c r="F253" i="2"/>
  <c r="E253" i="2"/>
  <c r="D253" i="2"/>
  <c r="N249" i="2"/>
  <c r="M249" i="2"/>
  <c r="L249" i="2"/>
  <c r="K249" i="2"/>
  <c r="J249" i="2"/>
  <c r="I249" i="2"/>
  <c r="H249" i="2"/>
  <c r="G249" i="2"/>
  <c r="F249" i="2"/>
  <c r="E249" i="2"/>
  <c r="D249" i="2"/>
  <c r="N245" i="2"/>
  <c r="M245" i="2"/>
  <c r="L245" i="2"/>
  <c r="K245" i="2"/>
  <c r="J245" i="2"/>
  <c r="I245" i="2"/>
  <c r="H245" i="2"/>
  <c r="G245" i="2"/>
  <c r="F245" i="2"/>
  <c r="E245" i="2"/>
  <c r="D245" i="2"/>
  <c r="N241" i="2"/>
  <c r="M241" i="2"/>
  <c r="L241" i="2"/>
  <c r="K241" i="2"/>
  <c r="J241" i="2"/>
  <c r="I241" i="2"/>
  <c r="H241" i="2"/>
  <c r="G241" i="2"/>
  <c r="F241" i="2"/>
  <c r="E241" i="2"/>
  <c r="D241" i="2"/>
  <c r="N237" i="2"/>
  <c r="M237" i="2"/>
  <c r="L237" i="2"/>
  <c r="K237" i="2"/>
  <c r="J237" i="2"/>
  <c r="I237" i="2"/>
  <c r="H237" i="2"/>
  <c r="G237" i="2"/>
  <c r="F237" i="2"/>
  <c r="E237" i="2"/>
  <c r="D237" i="2"/>
  <c r="N233" i="2"/>
  <c r="M233" i="2"/>
  <c r="L233" i="2"/>
  <c r="K233" i="2"/>
  <c r="J233" i="2"/>
  <c r="I233" i="2"/>
  <c r="H233" i="2"/>
  <c r="G233" i="2"/>
  <c r="F233" i="2"/>
  <c r="E233" i="2"/>
  <c r="D233" i="2"/>
  <c r="N229" i="2"/>
  <c r="M229" i="2"/>
  <c r="L229" i="2"/>
  <c r="K229" i="2"/>
  <c r="J229" i="2"/>
  <c r="I229" i="2"/>
  <c r="H229" i="2"/>
  <c r="G229" i="2"/>
  <c r="F229" i="2"/>
  <c r="E229" i="2"/>
  <c r="D229" i="2"/>
  <c r="N225" i="2"/>
  <c r="M225" i="2"/>
  <c r="L225" i="2"/>
  <c r="K225" i="2"/>
  <c r="J225" i="2"/>
  <c r="I225" i="2"/>
  <c r="H225" i="2"/>
  <c r="G225" i="2"/>
  <c r="F225" i="2"/>
  <c r="E225" i="2"/>
  <c r="D225" i="2"/>
  <c r="N221" i="2"/>
  <c r="M221" i="2"/>
  <c r="L221" i="2"/>
  <c r="K221" i="2"/>
  <c r="J221" i="2"/>
  <c r="I221" i="2"/>
  <c r="H221" i="2"/>
  <c r="G221" i="2"/>
  <c r="F221" i="2"/>
  <c r="E221" i="2"/>
  <c r="D221" i="2"/>
  <c r="N217" i="2"/>
  <c r="M217" i="2"/>
  <c r="L217" i="2"/>
  <c r="K217" i="2"/>
  <c r="J217" i="2"/>
  <c r="I217" i="2"/>
  <c r="H217" i="2"/>
  <c r="G217" i="2"/>
  <c r="F217" i="2"/>
  <c r="E217" i="2"/>
  <c r="D217" i="2"/>
  <c r="N213" i="2"/>
  <c r="M213" i="2"/>
  <c r="L213" i="2"/>
  <c r="K213" i="2"/>
  <c r="J213" i="2"/>
  <c r="I213" i="2"/>
  <c r="H213" i="2"/>
  <c r="G213" i="2"/>
  <c r="F213" i="2"/>
  <c r="E213" i="2"/>
  <c r="D213" i="2"/>
  <c r="N209" i="2"/>
  <c r="M209" i="2"/>
  <c r="L209" i="2"/>
  <c r="K209" i="2"/>
  <c r="J209" i="2"/>
  <c r="I209" i="2"/>
  <c r="H209" i="2"/>
  <c r="G209" i="2"/>
  <c r="F209" i="2"/>
  <c r="E209" i="2"/>
  <c r="D209" i="2"/>
  <c r="N205" i="2"/>
  <c r="M205" i="2"/>
  <c r="L205" i="2"/>
  <c r="K205" i="2"/>
  <c r="J205" i="2"/>
  <c r="I205" i="2"/>
  <c r="H205" i="2"/>
  <c r="G205" i="2"/>
  <c r="F205" i="2"/>
  <c r="E205" i="2"/>
  <c r="D205" i="2"/>
  <c r="N201" i="2"/>
  <c r="M201" i="2"/>
  <c r="L201" i="2"/>
  <c r="K201" i="2"/>
  <c r="J201" i="2"/>
  <c r="I201" i="2"/>
  <c r="H201" i="2"/>
  <c r="G201" i="2"/>
  <c r="F201" i="2"/>
  <c r="E201" i="2"/>
  <c r="D201" i="2"/>
  <c r="N196" i="2"/>
  <c r="M196" i="2"/>
  <c r="L196" i="2"/>
  <c r="K196" i="2"/>
  <c r="J196" i="2"/>
  <c r="I196" i="2"/>
  <c r="H196" i="2"/>
  <c r="G196" i="2"/>
  <c r="F196" i="2"/>
  <c r="E196" i="2"/>
  <c r="D196" i="2"/>
  <c r="N192" i="2"/>
  <c r="M192" i="2"/>
  <c r="L192" i="2"/>
  <c r="K192" i="2"/>
  <c r="J192" i="2"/>
  <c r="I192" i="2"/>
  <c r="H192" i="2"/>
  <c r="G192" i="2"/>
  <c r="F192" i="2"/>
  <c r="E192" i="2"/>
  <c r="D192" i="2"/>
  <c r="N188" i="2"/>
  <c r="M188" i="2"/>
  <c r="L188" i="2"/>
  <c r="K188" i="2"/>
  <c r="J188" i="2"/>
  <c r="I188" i="2"/>
  <c r="H188" i="2"/>
  <c r="G188" i="2"/>
  <c r="F188" i="2"/>
  <c r="E188" i="2"/>
  <c r="D188" i="2"/>
  <c r="N184" i="2"/>
  <c r="M184" i="2"/>
  <c r="L184" i="2"/>
  <c r="K184" i="2"/>
  <c r="J184" i="2"/>
  <c r="I184" i="2"/>
  <c r="H184" i="2"/>
  <c r="G184" i="2"/>
  <c r="F184" i="2"/>
  <c r="E184" i="2"/>
  <c r="D184" i="2"/>
  <c r="N180" i="2"/>
  <c r="M180" i="2"/>
  <c r="L180" i="2"/>
  <c r="K180" i="2"/>
  <c r="J180" i="2"/>
  <c r="I180" i="2"/>
  <c r="H180" i="2"/>
  <c r="G180" i="2"/>
  <c r="F180" i="2"/>
  <c r="E180" i="2"/>
  <c r="D180" i="2"/>
  <c r="N176" i="2"/>
  <c r="M176" i="2"/>
  <c r="L176" i="2"/>
  <c r="K176" i="2"/>
  <c r="J176" i="2"/>
  <c r="I176" i="2"/>
  <c r="H176" i="2"/>
  <c r="G176" i="2"/>
  <c r="F176" i="2"/>
  <c r="E176" i="2"/>
  <c r="D176" i="2"/>
  <c r="N172" i="2"/>
  <c r="M172" i="2"/>
  <c r="L172" i="2"/>
  <c r="K172" i="2"/>
  <c r="J172" i="2"/>
  <c r="I172" i="2"/>
  <c r="H172" i="2"/>
  <c r="G172" i="2"/>
  <c r="F172" i="2"/>
  <c r="E172" i="2"/>
  <c r="D172" i="2"/>
  <c r="N168" i="2"/>
  <c r="M168" i="2"/>
  <c r="L168" i="2"/>
  <c r="K168" i="2"/>
  <c r="J168" i="2"/>
  <c r="I168" i="2"/>
  <c r="H168" i="2"/>
  <c r="G168" i="2"/>
  <c r="F168" i="2"/>
  <c r="E168" i="2"/>
  <c r="D168" i="2"/>
  <c r="N164" i="2"/>
  <c r="M164" i="2"/>
  <c r="L164" i="2"/>
  <c r="K164" i="2"/>
  <c r="J164" i="2"/>
  <c r="I164" i="2"/>
  <c r="H164" i="2"/>
  <c r="G164" i="2"/>
  <c r="F164" i="2"/>
  <c r="E164" i="2"/>
  <c r="D164" i="2"/>
  <c r="N160" i="2"/>
  <c r="M160" i="2"/>
  <c r="L160" i="2"/>
  <c r="K160" i="2"/>
  <c r="J160" i="2"/>
  <c r="I160" i="2"/>
  <c r="H160" i="2"/>
  <c r="G160" i="2"/>
  <c r="F160" i="2"/>
  <c r="E160" i="2"/>
  <c r="D160" i="2"/>
  <c r="N156" i="2"/>
  <c r="M156" i="2"/>
  <c r="L156" i="2"/>
  <c r="K156" i="2"/>
  <c r="J156" i="2"/>
  <c r="I156" i="2"/>
  <c r="H156" i="2"/>
  <c r="G156" i="2"/>
  <c r="F156" i="2"/>
  <c r="E156" i="2"/>
  <c r="D156" i="2"/>
  <c r="N152" i="2"/>
  <c r="M152" i="2"/>
  <c r="L152" i="2"/>
  <c r="K152" i="2"/>
  <c r="J152" i="2"/>
  <c r="I152" i="2"/>
  <c r="H152" i="2"/>
  <c r="G152" i="2"/>
  <c r="F152" i="2"/>
  <c r="E152" i="2"/>
  <c r="D152" i="2"/>
  <c r="N148" i="2"/>
  <c r="M148" i="2"/>
  <c r="L148" i="2"/>
  <c r="K148" i="2"/>
  <c r="J148" i="2"/>
  <c r="I148" i="2"/>
  <c r="H148" i="2"/>
  <c r="G148" i="2"/>
  <c r="F148" i="2"/>
  <c r="E148" i="2"/>
  <c r="D148" i="2"/>
  <c r="N144" i="2"/>
  <c r="M144" i="2"/>
  <c r="L144" i="2"/>
  <c r="K144" i="2"/>
  <c r="J144" i="2"/>
  <c r="I144" i="2"/>
  <c r="H144" i="2"/>
  <c r="G144" i="2"/>
  <c r="F144" i="2"/>
  <c r="E144" i="2"/>
  <c r="D144" i="2"/>
  <c r="N140" i="2"/>
  <c r="M140" i="2"/>
  <c r="L140" i="2"/>
  <c r="K140" i="2"/>
  <c r="J140" i="2"/>
  <c r="I140" i="2"/>
  <c r="H140" i="2"/>
  <c r="G140" i="2"/>
  <c r="F140" i="2"/>
  <c r="E140" i="2"/>
  <c r="D140" i="2"/>
  <c r="N136" i="2"/>
  <c r="M136" i="2"/>
  <c r="L136" i="2"/>
  <c r="K136" i="2"/>
  <c r="J136" i="2"/>
  <c r="I136" i="2"/>
  <c r="H136" i="2"/>
  <c r="G136" i="2"/>
  <c r="F136" i="2"/>
  <c r="E136" i="2"/>
  <c r="D136" i="2"/>
  <c r="N132" i="2"/>
  <c r="M132" i="2"/>
  <c r="L132" i="2"/>
  <c r="K132" i="2"/>
  <c r="J132" i="2"/>
  <c r="I132" i="2"/>
  <c r="H132" i="2"/>
  <c r="G132" i="2"/>
  <c r="F132" i="2"/>
  <c r="E132" i="2"/>
  <c r="D132" i="2"/>
  <c r="N128" i="2"/>
  <c r="M128" i="2"/>
  <c r="L128" i="2"/>
  <c r="K128" i="2"/>
  <c r="J128" i="2"/>
  <c r="I128" i="2"/>
  <c r="H128" i="2"/>
  <c r="G128" i="2"/>
  <c r="F128" i="2"/>
  <c r="E128" i="2"/>
  <c r="D128" i="2"/>
  <c r="N124" i="2"/>
  <c r="M124" i="2"/>
  <c r="L124" i="2"/>
  <c r="K124" i="2"/>
  <c r="J124" i="2"/>
  <c r="I124" i="2"/>
  <c r="H124" i="2"/>
  <c r="G124" i="2"/>
  <c r="F124" i="2"/>
  <c r="E124" i="2"/>
  <c r="D124" i="2"/>
  <c r="N120" i="2"/>
  <c r="M120" i="2"/>
  <c r="L120" i="2"/>
  <c r="K120" i="2"/>
  <c r="J120" i="2"/>
  <c r="I120" i="2"/>
  <c r="H120" i="2"/>
  <c r="G120" i="2"/>
  <c r="F120" i="2"/>
  <c r="E120" i="2"/>
  <c r="D120" i="2"/>
  <c r="N115" i="2"/>
  <c r="M115" i="2"/>
  <c r="L115" i="2"/>
  <c r="K115" i="2"/>
  <c r="J115" i="2"/>
  <c r="I115" i="2"/>
  <c r="H115" i="2"/>
  <c r="G115" i="2"/>
  <c r="F115" i="2"/>
  <c r="E115" i="2"/>
  <c r="D115" i="2"/>
  <c r="N111" i="2"/>
  <c r="M111" i="2"/>
  <c r="L111" i="2"/>
  <c r="K111" i="2"/>
  <c r="J111" i="2"/>
  <c r="I111" i="2"/>
  <c r="H111" i="2"/>
  <c r="G111" i="2"/>
  <c r="F111" i="2"/>
  <c r="E111" i="2"/>
  <c r="D111" i="2"/>
  <c r="N107" i="2"/>
  <c r="M107" i="2"/>
  <c r="L107" i="2"/>
  <c r="K107" i="2"/>
  <c r="J107" i="2"/>
  <c r="I107" i="2"/>
  <c r="H107" i="2"/>
  <c r="G107" i="2"/>
  <c r="F107" i="2"/>
  <c r="E107" i="2"/>
  <c r="D107" i="2"/>
  <c r="N103" i="2"/>
  <c r="M103" i="2"/>
  <c r="L103" i="2"/>
  <c r="K103" i="2"/>
  <c r="J103" i="2"/>
  <c r="I103" i="2"/>
  <c r="H103" i="2"/>
  <c r="G103" i="2"/>
  <c r="F103" i="2"/>
  <c r="E103" i="2"/>
  <c r="D103" i="2"/>
  <c r="N99" i="2"/>
  <c r="M99" i="2"/>
  <c r="L99" i="2"/>
  <c r="K99" i="2"/>
  <c r="J99" i="2"/>
  <c r="I99" i="2"/>
  <c r="H99" i="2"/>
  <c r="G99" i="2"/>
  <c r="F99" i="2"/>
  <c r="E99" i="2"/>
  <c r="D99" i="2"/>
  <c r="N95" i="2"/>
  <c r="M95" i="2"/>
  <c r="L95" i="2"/>
  <c r="K95" i="2"/>
  <c r="J95" i="2"/>
  <c r="I95" i="2"/>
  <c r="H95" i="2"/>
  <c r="G95" i="2"/>
  <c r="F95" i="2"/>
  <c r="E95" i="2"/>
  <c r="D95" i="2"/>
  <c r="N91" i="2"/>
  <c r="M91" i="2"/>
  <c r="L91" i="2"/>
  <c r="K91" i="2"/>
  <c r="J91" i="2"/>
  <c r="I91" i="2"/>
  <c r="H91" i="2"/>
  <c r="G91" i="2"/>
  <c r="F91" i="2"/>
  <c r="E91" i="2"/>
  <c r="D91" i="2"/>
  <c r="N87" i="2"/>
  <c r="M87" i="2"/>
  <c r="L87" i="2"/>
  <c r="K87" i="2"/>
  <c r="J87" i="2"/>
  <c r="I87" i="2"/>
  <c r="H87" i="2"/>
  <c r="G87" i="2"/>
  <c r="F87" i="2"/>
  <c r="E87" i="2"/>
  <c r="D87" i="2"/>
  <c r="N83" i="2"/>
  <c r="M83" i="2"/>
  <c r="L83" i="2"/>
  <c r="K83" i="2"/>
  <c r="J83" i="2"/>
  <c r="I83" i="2"/>
  <c r="H83" i="2"/>
  <c r="G83" i="2"/>
  <c r="F83" i="2"/>
  <c r="E83" i="2"/>
  <c r="D83" i="2"/>
  <c r="N79" i="2"/>
  <c r="M79" i="2"/>
  <c r="L79" i="2"/>
  <c r="K79" i="2"/>
  <c r="J79" i="2"/>
  <c r="I79" i="2"/>
  <c r="H79" i="2"/>
  <c r="G79" i="2"/>
  <c r="F79" i="2"/>
  <c r="E79" i="2"/>
  <c r="D79" i="2"/>
  <c r="N75" i="2"/>
  <c r="M75" i="2"/>
  <c r="L75" i="2"/>
  <c r="K75" i="2"/>
  <c r="J75" i="2"/>
  <c r="I75" i="2"/>
  <c r="H75" i="2"/>
  <c r="G75" i="2"/>
  <c r="F75" i="2"/>
  <c r="E75" i="2"/>
  <c r="D75" i="2"/>
  <c r="N71" i="2"/>
  <c r="M71" i="2"/>
  <c r="L71" i="2"/>
  <c r="K71" i="2"/>
  <c r="J71" i="2"/>
  <c r="I71" i="2"/>
  <c r="H71" i="2"/>
  <c r="G71" i="2"/>
  <c r="F71" i="2"/>
  <c r="E71" i="2"/>
  <c r="D71" i="2"/>
  <c r="N67" i="2"/>
  <c r="M67" i="2"/>
  <c r="L67" i="2"/>
  <c r="K67" i="2"/>
  <c r="J67" i="2"/>
  <c r="I67" i="2"/>
  <c r="H67" i="2"/>
  <c r="G67" i="2"/>
  <c r="F67" i="2"/>
  <c r="E67" i="2"/>
  <c r="D67" i="2"/>
  <c r="N63" i="2"/>
  <c r="M63" i="2"/>
  <c r="L63" i="2"/>
  <c r="K63" i="2"/>
  <c r="J63" i="2"/>
  <c r="I63" i="2"/>
  <c r="H63" i="2"/>
  <c r="G63" i="2"/>
  <c r="F63" i="2"/>
  <c r="E63" i="2"/>
  <c r="D63" i="2"/>
  <c r="N59" i="2"/>
  <c r="M59" i="2"/>
  <c r="L59" i="2"/>
  <c r="K59" i="2"/>
  <c r="J59" i="2"/>
  <c r="I59" i="2"/>
  <c r="H59" i="2"/>
  <c r="G59" i="2"/>
  <c r="F59" i="2"/>
  <c r="E59" i="2"/>
  <c r="D59" i="2"/>
  <c r="N55" i="2"/>
  <c r="M55" i="2"/>
  <c r="L55" i="2"/>
  <c r="K55" i="2"/>
  <c r="J55" i="2"/>
  <c r="I55" i="2"/>
  <c r="H55" i="2"/>
  <c r="G55" i="2"/>
  <c r="F55" i="2"/>
  <c r="E55" i="2"/>
  <c r="D55" i="2"/>
  <c r="N51" i="2"/>
  <c r="M51" i="2"/>
  <c r="L51" i="2"/>
  <c r="K51" i="2"/>
  <c r="J51" i="2"/>
  <c r="I51" i="2"/>
  <c r="H51" i="2"/>
  <c r="G51" i="2"/>
  <c r="F51" i="2"/>
  <c r="E51" i="2"/>
  <c r="D51" i="2"/>
  <c r="N47" i="2"/>
  <c r="M47" i="2"/>
  <c r="L47" i="2"/>
  <c r="K47" i="2"/>
  <c r="J47" i="2"/>
  <c r="I47" i="2"/>
  <c r="H47" i="2"/>
  <c r="G47" i="2"/>
  <c r="F47" i="2"/>
  <c r="E47" i="2"/>
  <c r="D47" i="2"/>
  <c r="N43" i="2"/>
  <c r="M43" i="2"/>
  <c r="L43" i="2"/>
  <c r="K43" i="2"/>
  <c r="J43" i="2"/>
  <c r="I43" i="2"/>
  <c r="H43" i="2"/>
  <c r="G43" i="2"/>
  <c r="F43" i="2"/>
  <c r="E43" i="2"/>
  <c r="D43" i="2"/>
  <c r="N39" i="2"/>
  <c r="M39" i="2"/>
  <c r="L39" i="2"/>
  <c r="K39" i="2"/>
  <c r="J39" i="2"/>
  <c r="I39" i="2"/>
  <c r="H39" i="2"/>
  <c r="G39" i="2"/>
  <c r="F39" i="2"/>
  <c r="E39" i="2"/>
  <c r="D39" i="2"/>
  <c r="N35" i="2"/>
  <c r="M35" i="2"/>
  <c r="L35" i="2"/>
  <c r="K35" i="2"/>
  <c r="J35" i="2"/>
  <c r="I35" i="2"/>
  <c r="H35" i="2"/>
  <c r="G35" i="2"/>
  <c r="F35" i="2"/>
  <c r="E35" i="2"/>
  <c r="D35" i="2"/>
  <c r="N31" i="2"/>
  <c r="M31" i="2"/>
  <c r="L31" i="2"/>
  <c r="K31" i="2"/>
  <c r="J31" i="2"/>
  <c r="I31" i="2"/>
  <c r="H31" i="2"/>
  <c r="G31" i="2"/>
  <c r="F31" i="2"/>
  <c r="E31" i="2"/>
  <c r="D31" i="2"/>
  <c r="N27" i="2"/>
  <c r="M27" i="2"/>
  <c r="L27" i="2"/>
  <c r="K27" i="2"/>
  <c r="J27" i="2"/>
  <c r="I27" i="2"/>
  <c r="H27" i="2"/>
  <c r="G27" i="2"/>
  <c r="F27" i="2"/>
  <c r="E27" i="2"/>
  <c r="D27" i="2"/>
  <c r="N23" i="2"/>
  <c r="M23" i="2"/>
  <c r="L23" i="2"/>
  <c r="K23" i="2"/>
  <c r="J23" i="2"/>
  <c r="I23" i="2"/>
  <c r="H23" i="2"/>
  <c r="G23" i="2"/>
  <c r="F23" i="2"/>
  <c r="E23" i="2"/>
  <c r="D23" i="2"/>
  <c r="N19" i="2"/>
  <c r="M19" i="2"/>
  <c r="L19" i="2"/>
  <c r="K19" i="2"/>
  <c r="J19" i="2"/>
  <c r="I19" i="2"/>
  <c r="H19" i="2"/>
  <c r="G19" i="2"/>
  <c r="F19" i="2"/>
  <c r="E19" i="2"/>
  <c r="D19" i="2"/>
  <c r="N15" i="2"/>
  <c r="M15" i="2"/>
  <c r="L15" i="2"/>
  <c r="K15" i="2"/>
  <c r="J15" i="2"/>
  <c r="I15" i="2"/>
  <c r="H15" i="2"/>
  <c r="G15" i="2"/>
  <c r="F15" i="2"/>
  <c r="E15" i="2"/>
  <c r="D15" i="2"/>
  <c r="N11" i="2"/>
  <c r="M11" i="2"/>
  <c r="L11" i="2"/>
  <c r="K11" i="2"/>
  <c r="J11" i="2"/>
  <c r="I11" i="2"/>
  <c r="H11" i="2"/>
  <c r="G11" i="2"/>
  <c r="F11" i="2"/>
  <c r="E11" i="2"/>
  <c r="D11" i="2"/>
  <c r="N7" i="2"/>
  <c r="M7" i="2"/>
  <c r="L7" i="2"/>
  <c r="K7" i="2"/>
  <c r="J7" i="2"/>
  <c r="I7" i="2"/>
  <c r="H7" i="2"/>
  <c r="G7" i="2"/>
  <c r="F7" i="2"/>
  <c r="E7" i="2"/>
  <c r="D7" i="2"/>
  <c r="N3" i="2"/>
  <c r="M3" i="2"/>
  <c r="L3" i="2"/>
  <c r="K3" i="2"/>
  <c r="J3" i="2"/>
  <c r="I3" i="2"/>
  <c r="H3" i="2"/>
  <c r="G3" i="2"/>
  <c r="F3" i="2"/>
  <c r="E3" i="2"/>
  <c r="D3" i="2"/>
  <c r="G30" i="3"/>
  <c r="P26" i="5" s="1"/>
  <c r="E30" i="3"/>
  <c r="E26" i="5" s="1"/>
  <c r="D26" i="5"/>
  <c r="P22" i="5" l="1"/>
  <c r="E12" i="3" l="1"/>
  <c r="K37" i="5" l="1"/>
  <c r="G37" i="5"/>
  <c r="J36" i="5"/>
  <c r="K24" i="5"/>
  <c r="M13" i="5"/>
  <c r="I13" i="5"/>
  <c r="E13" i="5"/>
  <c r="I9" i="5"/>
  <c r="G9" i="5"/>
  <c r="N8" i="5"/>
  <c r="L8" i="5"/>
  <c r="J8" i="5"/>
  <c r="L6" i="5"/>
  <c r="H6" i="5"/>
  <c r="P121" i="5"/>
  <c r="G17" i="3"/>
  <c r="G20" i="3" s="1"/>
  <c r="P7" i="5" s="1"/>
  <c r="P14" i="5" s="1"/>
  <c r="P16" i="5" s="1"/>
  <c r="E17" i="3"/>
  <c r="E11" i="5"/>
  <c r="I8" i="5"/>
  <c r="K6" i="5"/>
  <c r="I6" i="5"/>
  <c r="A1" i="2"/>
  <c r="A5" i="2" s="1"/>
  <c r="A9" i="2" s="1"/>
  <c r="A14" i="3"/>
  <c r="A22" i="3" s="1"/>
  <c r="A27" i="3" s="1"/>
  <c r="E19" i="3"/>
  <c r="M42" i="5"/>
  <c r="K42" i="5"/>
  <c r="I42" i="5"/>
  <c r="G42" i="5"/>
  <c r="M37" i="5"/>
  <c r="I37" i="5"/>
  <c r="N36" i="5"/>
  <c r="M24" i="5"/>
  <c r="G24" i="5"/>
  <c r="K13" i="5"/>
  <c r="N12" i="5"/>
  <c r="M12" i="5"/>
  <c r="L12" i="5"/>
  <c r="H12" i="5"/>
  <c r="F12" i="5"/>
  <c r="E12" i="5"/>
  <c r="L10" i="5"/>
  <c r="H10" i="5"/>
  <c r="M9" i="5"/>
  <c r="E9" i="5"/>
  <c r="H8" i="5"/>
  <c r="J6" i="5"/>
  <c r="D7" i="5"/>
  <c r="F36" i="5"/>
  <c r="G12" i="5"/>
  <c r="E10" i="5"/>
  <c r="N9" i="5"/>
  <c r="J9" i="5"/>
  <c r="F9" i="5"/>
  <c r="F6" i="5"/>
  <c r="N6" i="5"/>
  <c r="L36" i="5"/>
  <c r="I24" i="5"/>
  <c r="K12" i="5"/>
  <c r="N10" i="5"/>
  <c r="J10" i="5"/>
  <c r="F10" i="5"/>
  <c r="F8" i="5"/>
  <c r="M6" i="5"/>
  <c r="E6" i="5"/>
  <c r="K8" i="5"/>
  <c r="H36" i="5"/>
  <c r="G13" i="5"/>
  <c r="J12" i="5"/>
  <c r="L9" i="5"/>
  <c r="H9" i="5"/>
  <c r="M8" i="5"/>
  <c r="G8" i="5"/>
  <c r="N24" i="5"/>
  <c r="L24" i="5"/>
  <c r="J24" i="5"/>
  <c r="H24" i="5"/>
  <c r="F24" i="5"/>
  <c r="I12" i="5"/>
  <c r="G25" i="3"/>
  <c r="P24" i="5" s="1"/>
  <c r="P28" i="5" s="1"/>
  <c r="G12" i="3"/>
  <c r="D45" i="5"/>
  <c r="D20" i="5"/>
  <c r="D43" i="5"/>
  <c r="D11" i="5"/>
  <c r="N42" i="5"/>
  <c r="L42" i="5"/>
  <c r="J42" i="5"/>
  <c r="H42" i="5"/>
  <c r="F42" i="5"/>
  <c r="D42" i="5"/>
  <c r="C42" i="5"/>
  <c r="N37" i="5"/>
  <c r="L37" i="5"/>
  <c r="J37" i="5"/>
  <c r="H37" i="5"/>
  <c r="F37" i="5"/>
  <c r="D37" i="5"/>
  <c r="C37" i="5"/>
  <c r="M36" i="5"/>
  <c r="K36" i="5"/>
  <c r="I36" i="5"/>
  <c r="G36" i="5"/>
  <c r="C36" i="5"/>
  <c r="D24" i="5"/>
  <c r="C24" i="5"/>
  <c r="N13" i="5"/>
  <c r="L13" i="5"/>
  <c r="J13" i="5"/>
  <c r="H13" i="5"/>
  <c r="F13" i="5"/>
  <c r="D13" i="5"/>
  <c r="C13" i="5"/>
  <c r="D12" i="5"/>
  <c r="C12" i="5"/>
  <c r="M10" i="5"/>
  <c r="K10" i="5"/>
  <c r="I10" i="5"/>
  <c r="G10" i="5"/>
  <c r="D10" i="5"/>
  <c r="C10" i="5"/>
  <c r="K9" i="5"/>
  <c r="D9" i="5"/>
  <c r="C9" i="5"/>
  <c r="D8" i="5"/>
  <c r="C8" i="5"/>
  <c r="G6" i="5"/>
  <c r="D6" i="5"/>
  <c r="C6" i="5"/>
  <c r="P40" i="5"/>
  <c r="E24" i="5"/>
  <c r="E28" i="5" s="1"/>
  <c r="E20" i="3" l="1"/>
  <c r="E7" i="5" s="1"/>
  <c r="E121" i="5"/>
  <c r="P30" i="5"/>
  <c r="P123" i="5"/>
  <c r="A13" i="2"/>
  <c r="E14" i="5" l="1"/>
  <c r="E16" i="5" s="1"/>
  <c r="A17" i="2"/>
  <c r="E30" i="5" l="1"/>
  <c r="E40" i="5"/>
  <c r="E123" i="5" s="1"/>
  <c r="A21" i="2"/>
  <c r="A25" i="2" s="1"/>
  <c r="A29" i="2" s="1"/>
  <c r="E126" i="5" l="1"/>
  <c r="A33" i="2"/>
  <c r="A37" i="2" l="1"/>
  <c r="A41" i="2" l="1"/>
  <c r="A45" i="2" s="1"/>
  <c r="A49" i="2" s="1"/>
  <c r="A53" i="2" s="1"/>
  <c r="A57" i="2" s="1"/>
  <c r="A61" i="2" s="1"/>
  <c r="A65" i="2" l="1"/>
  <c r="A69" i="2" s="1"/>
  <c r="A73" i="2" s="1"/>
  <c r="A77" i="2" s="1"/>
  <c r="A81" i="2" s="1"/>
  <c r="A85" i="2" s="1"/>
  <c r="A89" i="2" l="1"/>
  <c r="A93" i="2" s="1"/>
  <c r="A97" i="2" s="1"/>
  <c r="A101" i="2" s="1"/>
  <c r="A105" i="2" s="1"/>
  <c r="A109" i="2" l="1"/>
  <c r="A113" i="2" l="1"/>
  <c r="A117" i="2" s="1"/>
  <c r="A122" i="2" s="1"/>
  <c r="A126" i="2" s="1"/>
  <c r="A130" i="2" s="1"/>
  <c r="A134" i="2" s="1"/>
  <c r="A138" i="2" l="1"/>
  <c r="A142" i="2" l="1"/>
  <c r="A146" i="2" l="1"/>
  <c r="A150" i="2" l="1"/>
  <c r="A154" i="2" l="1"/>
  <c r="A158" i="2" l="1"/>
  <c r="A162" i="2" l="1"/>
  <c r="A166" i="2" l="1"/>
  <c r="A170" i="2" l="1"/>
  <c r="A174" i="2" l="1"/>
  <c r="A178" i="2" s="1"/>
  <c r="A182" i="2" s="1"/>
  <c r="B6" i="5" l="1"/>
  <c r="B8" i="5" l="1"/>
  <c r="A186" i="2"/>
  <c r="A190" i="2" l="1"/>
  <c r="B9" i="5"/>
  <c r="B10" i="5" l="1"/>
  <c r="A194" i="2"/>
  <c r="A199" i="2" s="1"/>
  <c r="A203" i="2" l="1"/>
  <c r="B12" i="5"/>
  <c r="A207" i="2" l="1"/>
  <c r="B13" i="5"/>
  <c r="A211" i="2" l="1"/>
  <c r="A215" i="2" l="1"/>
  <c r="A219" i="2" s="1"/>
  <c r="A223" i="2" s="1"/>
  <c r="A227" i="2" s="1"/>
  <c r="B24" i="5" l="1"/>
  <c r="A231" i="2"/>
  <c r="B36" i="5" l="1"/>
  <c r="A235" i="2"/>
  <c r="A239" i="2" l="1"/>
  <c r="B37" i="5"/>
  <c r="A243" i="2" l="1"/>
  <c r="A247" i="2" l="1"/>
  <c r="A251" i="2" s="1"/>
  <c r="A255" i="2" s="1"/>
  <c r="A259" i="2" l="1"/>
  <c r="A263" i="2" s="1"/>
  <c r="A267" i="2" s="1"/>
  <c r="A271" i="2" s="1"/>
  <c r="B42" i="5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Forbindelse" type="1" refreshedVersion="2">
    <dbPr connection="DSN=Alle;UID=AA-M\LT;;DBQ=f:\C5data4\C5data.s24;CODEPAGE=1252;DIRS=f:\c5prog4;UID=AA-M\lt;;CHARTYPE=CHAR;NAMECASE=Unchanged;DISPLAYNAME=DICT;HIGHASCII=TRUE;BLANKISNULL=FALSE;DEBUG=FALSE;" command="SELECT DSP_Regn_BELØB.KolonneNr, DSP_Regn_BELØB.SpecNr, DSP_RegnNy_Spec.Tekst, DSP_Regn_BELØB.Beløb, DSP_RegnNy_Spec.RegnskabsNr FROM DSP_Regn_BELØB DSP_Regn_BELØB, DSP_RegnNy_Spec DSP_RegnNy_Spec WHERE DSP_RegnNy_Spec.RegnskabsNr = DSP_Regn_BELØB.Regnskabsnr AND DSP_RegnNy_Spec.SpecNr = DSP_Regn_BELØB.SpecNr AND ((DSP_Regn_BELØB.SkjulLinie=0))"/>
  </connection>
  <connection id="2" xr16:uid="{00000000-0015-0000-FFFF-FFFF01000000}" name="Forbindelse1" type="1" refreshedVersion="3">
    <dbPr connection="DSN=Alle;UID=;DBQ=f:\C5data2008\C5data.s24;CODEPAGE=1252;DIRS=F:\c5prog408;UID=;CHARTYPE=VARCHAR;NAMECASE=Unchanged;DISPLAYNAME=DICT;HIGHASCII=TRUE;BLANKISNULL=FALSE;DEBUG=FALSE;" command="SELECT DSP_Regn_BELØB.KolonneNr, DSP_Regn_BELØB.SpecNr, DSP_RegnNy_Spec.Txt, DSP_Regn_BELØB.amount, DSP_RegnNy_Spec.RegnskabsNr FROM DSP_Regn_BELØB DSP_Regn_BELØB, DSP_RegnNy_Spec DSP_RegnNy_Spec WHERE DSP_RegnNy_Spec.RegnskabsNr = DSP_Regn_BELØB.Regnskabsnr AND DSP_RegnNy_Spec.SpecNr = DSP_Regn_BELØB.SpecNr AND ((DSP_Regn_BELØB.SkjulLinie=0))"/>
  </connection>
  <connection id="3" xr16:uid="{00000000-0015-0000-FFFF-FFFF02000000}" name="Forbindelse10" type="1" refreshedVersion="3">
    <dbPr connection="DSN=Alle;UID=;DBQ=f:\C5data2008\C5data.s24;CODEPAGE=1252;DIRS=F:\c5prog408;UID=;CHARTYPE=VARCHAR;NAMECASE=Unchanged;DISPLAYNAME=DICT;HIGHASCII=TRUE;BLANKISNULL=FALSE;DEBUG=FALSE;" command="SELECT DSP_Regn_BELØB.KolonneNr, DSP_Regn_BELØB.SpecNr, DSP_RegnNy_Spec.Txt, DSP_Regn_BELØB.amount, DSP_RegnNy_Spec.RegnskabsNr FROM DSP_Regn_BELØB DSP_Regn_BELØB, DSP_RegnNy_Spec DSP_RegnNy_Spec WHERE DSP_RegnNy_Spec.RegnskabsNr = DSP_Regn_BELØB.Regnskabsnr AND DSP_RegnNy_Spec.SpecNr = DSP_Regn_BELØB.SpecNr AND ((DSP_Regn_BELØB.SkjulLinie=0))"/>
  </connection>
  <connection id="4" xr16:uid="{00000000-0015-0000-FFFF-FFFF03000000}" name="Forbindelse11" type="1" refreshedVersion="3">
    <dbPr connection="DSN=Alle;UID=;DBQ=f:\C5data2008\C5data.s24;CODEPAGE=1252;DIRS=F:\c5prog408;UID=;CHARTYPE=VARCHAR;NAMECASE=Unchanged;DISPLAYNAME=DICT;HIGHASCII=TRUE;BLANKISNULL=FALSE;DEBUG=FALSE;" command="SELECT DSP_Regn_BELØB.KolonneNr, DSP_Regn_BELØB.SpecNr, DSP_RegnNy_Spec.Txt, DSP_Regn_BELØB.amount, DSP_RegnNy_Spec.RegnskabsNr FROM DSP_Regn_BELØB DSP_Regn_BELØB, DSP_RegnNy_Spec DSP_RegnNy_Spec WHERE DSP_RegnNy_Spec.RegnskabsNr = DSP_Regn_BELØB.Regnskabsnr AND DSP_RegnNy_Spec.SpecNr = DSP_Regn_BELØB.SpecNr AND ((DSP_Regn_BELØB.SkjulLinie=0))"/>
  </connection>
  <connection id="5" xr16:uid="{00000000-0015-0000-FFFF-FFFF04000000}" name="Forbindelse12" type="1" refreshedVersion="3">
    <dbPr connection="DSN=Alle;UID=;DBQ=f:\C5data2008\C5data.s24;CODEPAGE=1252;DIRS=F:\c5prog408;UID=;CHARTYPE=VARCHAR;NAMECASE=Unchanged;DISPLAYNAME=DICT;HIGHASCII=TRUE;BLANKISNULL=FALSE;DEBUG=FALSE;" command="SELECT DSP_Regn_BELØB.KolonneNr, DSP_Regn_BELØB.SpecNr, DSP_RegnNy_Spec.Txt, DSP_Regn_BELØB.amount, DSP_RegnNy_Spec.RegnskabsNr FROM DSP_Regn_BELØB DSP_Regn_BELØB, DSP_RegnNy_Spec DSP_RegnNy_Spec WHERE DSP_RegnNy_Spec.RegnskabsNr = DSP_Regn_BELØB.Regnskabsnr AND DSP_RegnNy_Spec.SpecNr = DSP_Regn_BELØB.SpecNr AND ((DSP_Regn_BELØB.SkjulLinie=0))"/>
  </connection>
  <connection id="6" xr16:uid="{00000000-0015-0000-FFFF-FFFF05000000}" name="Forbindelse13" type="1" refreshedVersion="3">
    <dbPr connection="DSN=Alle;UID=;DBQ=f:\C5data2008\C5data.s24;CODEPAGE=1252;DIRS=F:\c5prog408;UID=;CHARTYPE=VARCHAR;NAMECASE=Unchanged;DISPLAYNAME=DICT;HIGHASCII=TRUE;BLANKISNULL=FALSE;DEBUG=FALSE;" command="SELECT DSP_Regn_BELØB.KolonneNr, DSP_Regn_BELØB.SpecNr, DSP_RegnNy_Spec.Txt, DSP_Regn_BELØB.amount, DSP_RegnNy_Spec.RegnskabsNr FROM DSP_Regn_BELØB DSP_Regn_BELØB, DSP_RegnNy_Spec DSP_RegnNy_Spec WHERE DSP_RegnNy_Spec.RegnskabsNr = DSP_Regn_BELØB.Regnskabsnr AND DSP_RegnNy_Spec.SpecNr = DSP_Regn_BELØB.SpecNr AND ((DSP_Regn_BELØB.SkjulLinie=0))"/>
  </connection>
  <connection id="7" xr16:uid="{00000000-0015-0000-FFFF-FFFF06000000}" name="Forbindelse14" type="1" refreshedVersion="3">
    <dbPr connection="DSN=Alle;UID=;DBQ=f:\C5data2008\C5data.s24;CODEPAGE=1252;DIRS=F:\c5prog408;UID=;CHARTYPE=VARCHAR;NAMECASE=Unchanged;DISPLAYNAME=DICT;HIGHASCII=TRUE;BLANKISNULL=FALSE;DEBUG=FALSE;" command="SELECT DSP_Regn_BELØB.KolonneNr, DSP_Regn_BELØB.SpecNr, DSP_RegnNy_Spec.Txt, DSP_Regn_BELØB.amount, DSP_RegnNy_Spec.RegnskabsNr FROM DSP_Regn_BELØB DSP_Regn_BELØB, DSP_RegnNy_Spec DSP_RegnNy_Spec WHERE DSP_RegnNy_Spec.RegnskabsNr = DSP_Regn_BELØB.Regnskabsnr AND DSP_RegnNy_Spec.SpecNr = DSP_Regn_BELØB.SpecNr AND ((DSP_Regn_BELØB.SkjulLinie=0))"/>
  </connection>
  <connection id="8" xr16:uid="{00000000-0015-0000-FFFF-FFFF07000000}" name="Forbindelse15" type="1" refreshedVersion="3">
    <dbPr connection="DSN=Alle;UID=;DBQ=f:\C5data2008\C5data.s24;CODEPAGE=1252;DIRS=F:\c5prog408;UID=;CHARTYPE=VARCHAR;NAMECASE=Unchanged;DISPLAYNAME=DICT;HIGHASCII=TRUE;BLANKISNULL=FALSE;DEBUG=FALSE;" command="SELECT DSP_Regn_BELØB.KolonneNr, DSP_Regn_BELØB.SpecNr, DSP_RegnNy_Spec.Txt, DSP_Regn_BELØB.amount, DSP_RegnNy_Spec.RegnskabsNr FROM DSP_Regn_BELØB DSP_Regn_BELØB, DSP_RegnNy_Spec DSP_RegnNy_Spec WHERE DSP_RegnNy_Spec.RegnskabsNr = DSP_Regn_BELØB.Regnskabsnr AND DSP_RegnNy_Spec.SpecNr = DSP_Regn_BELØB.SpecNr AND ((DSP_Regn_BELØB.SkjulLinie=0))"/>
  </connection>
  <connection id="9" xr16:uid="{00000000-0015-0000-FFFF-FFFF08000000}" name="Forbindelse16" type="1" refreshedVersion="3">
    <dbPr connection="DSN=Alle;UID=;DBQ=f:\C5data2008\C5data.s24;CODEPAGE=1252;DIRS=F:\c5prog408;UID=;CHARTYPE=VARCHAR;NAMECASE=Unchanged;DISPLAYNAME=DICT;HIGHASCII=TRUE;BLANKISNULL=FALSE;DEBUG=FALSE;" command="SELECT DSP_Regn_BELØB.KolonneNr, DSP_Regn_BELØB.SpecNr, DSP_RegnNy_Spec.Txt, DSP_Regn_BELØB.amount, DSP_RegnNy_Spec.RegnskabsNr FROM DSP_Regn_BELØB DSP_Regn_BELØB, DSP_RegnNy_Spec DSP_RegnNy_Spec WHERE DSP_RegnNy_Spec.RegnskabsNr = DSP_Regn_BELØB.Regnskabsnr AND DSP_RegnNy_Spec.SpecNr = DSP_Regn_BELØB.SpecNr AND ((DSP_Regn_BELØB.SkjulLinie=0))"/>
  </connection>
  <connection id="10" xr16:uid="{00000000-0015-0000-FFFF-FFFF09000000}" name="Forbindelse17" type="1" refreshedVersion="3">
    <dbPr connection="DSN=Alle;UID=;DBQ=f:\C5data2008\C5data.s24;CODEPAGE=1252;DIRS=F:\c5prog408;UID=;CHARTYPE=VARCHAR;NAMECASE=Unchanged;DISPLAYNAME=DICT;HIGHASCII=TRUE;BLANKISNULL=FALSE;DEBUG=FALSE;" command="SELECT DSP_Regn_BELØB.KolonneNr, DSP_Regn_BELØB.SpecNr, DSP_RegnNy_Spec.Txt, DSP_Regn_BELØB.amount, DSP_RegnNy_Spec.RegnskabsNr FROM DSP_Regn_BELØB DSP_Regn_BELØB, DSP_RegnNy_Spec DSP_RegnNy_Spec WHERE DSP_RegnNy_Spec.RegnskabsNr = DSP_Regn_BELØB.Regnskabsnr AND DSP_RegnNy_Spec.SpecNr = DSP_Regn_BELØB.SpecNr AND ((DSP_Regn_BELØB.SkjulLinie=0))"/>
  </connection>
  <connection id="11" xr16:uid="{00000000-0015-0000-FFFF-FFFF0A000000}" name="Forbindelse18" type="1" refreshedVersion="3">
    <dbPr connection="DSN=Alle;UID=;DBQ=f:\C5data2008\C5data.s24;CODEPAGE=1252;DIRS=F:\c5prog408;UID=;CHARTYPE=VARCHAR;NAMECASE=Unchanged;DISPLAYNAME=DICT;HIGHASCII=TRUE;BLANKISNULL=FALSE;DEBUG=FALSE;" command="SELECT DSP_Regn_BELØB.KolonneNr, DSP_Regn_BELØB.SpecNr, DSP_RegnNy_Spec.Txt, DSP_Regn_BELØB.amount, DSP_RegnNy_Spec.RegnskabsNr FROM DSP_Regn_BELØB DSP_Regn_BELØB, DSP_RegnNy_Spec DSP_RegnNy_Spec WHERE DSP_RegnNy_Spec.RegnskabsNr = DSP_Regn_BELØB.Regnskabsnr AND DSP_RegnNy_Spec.SpecNr = DSP_Regn_BELØB.SpecNr AND ((DSP_Regn_BELØB.SkjulLinie=0))"/>
  </connection>
  <connection id="12" xr16:uid="{00000000-0015-0000-FFFF-FFFF0B000000}" name="Forbindelse19" type="1" refreshedVersion="3">
    <dbPr connection="DSN=Alle;UID=;DBQ=f:\C5data2008\C5data.s24;CODEPAGE=1252;DIRS=F:\c5prog408;UID=;CHARTYPE=VARCHAR;NAMECASE=Unchanged;DISPLAYNAME=DICT;HIGHASCII=TRUE;BLANKISNULL=FALSE;DEBUG=FALSE;" command="SELECT DSP_Regn_BELØB.KolonneNr, DSP_Regn_BELØB.SpecNr, DSP_RegnNy_Spec.Txt, DSP_Regn_BELØB.amount, DSP_RegnNy_Spec.RegnskabsNr FROM DSP_Regn_BELØB DSP_Regn_BELØB, DSP_RegnNy_Spec DSP_RegnNy_Spec WHERE DSP_RegnNy_Spec.RegnskabsNr = DSP_Regn_BELØB.Regnskabsnr AND DSP_RegnNy_Spec.SpecNr = DSP_Regn_BELØB.SpecNr AND ((DSP_Regn_BELØB.SkjulLinie=0))"/>
  </connection>
  <connection id="13" xr16:uid="{00000000-0015-0000-FFFF-FFFF0C000000}" name="Forbindelse2" type="1" refreshedVersion="3">
    <dbPr connection="DSN=Alle;UID=;DBQ=f:\C5data2008\C5data.s24;CODEPAGE=1252;DIRS=F:\c5prog408;UID=;CHARTYPE=VARCHAR;NAMECASE=Unchanged;DISPLAYNAME=DICT;HIGHASCII=TRUE;BLANKISNULL=FALSE;DEBUG=FALSE;" command="SELECT DSP_Regn_BELØB.KolonneNr, DSP_Regn_BELØB.SpecNr, DSP_RegnNy_Spec.Txt, DSP_Regn_BELØB.amount, DSP_RegnNy_Spec.RegnskabsNr FROM DSP_Regn_BELØB DSP_Regn_BELØB, DSP_RegnNy_Spec DSP_RegnNy_Spec WHERE DSP_RegnNy_Spec.RegnskabsNr = DSP_Regn_BELØB.Regnskabsnr AND DSP_RegnNy_Spec.SpecNr = DSP_Regn_BELØB.SpecNr AND ((DSP_Regn_BELØB.SkjulLinie=0))"/>
  </connection>
  <connection id="14" xr16:uid="{00000000-0015-0000-FFFF-FFFF0D000000}" name="Forbindelse20" type="1" refreshedVersion="3">
    <dbPr connection="DSN=Alle;UID=;DBQ=f:\C5data2008\C5data.s24;CODEPAGE=1252;DIRS=F:\c5prog408;UID=;CHARTYPE=VARCHAR;NAMECASE=Unchanged;DISPLAYNAME=DICT;HIGHASCII=TRUE;BLANKISNULL=FALSE;DEBUG=FALSE;" command="SELECT DSP_Regn_BELØB.KolonneNr, DSP_Regn_BELØB.SpecNr, DSP_RegnNy_Spec.Txt, DSP_Regn_BELØB.amount, DSP_RegnNy_Spec.RegnskabsNr FROM DSP_Regn_BELØB DSP_Regn_BELØB, DSP_RegnNy_Spec DSP_RegnNy_Spec WHERE DSP_RegnNy_Spec.RegnskabsNr = DSP_Regn_BELØB.Regnskabsnr AND DSP_RegnNy_Spec.SpecNr = DSP_Regn_BELØB.SpecNr AND ((DSP_Regn_BELØB.SkjulLinie=0))"/>
  </connection>
  <connection id="15" xr16:uid="{00000000-0015-0000-FFFF-FFFF0E000000}" name="Forbindelse21" type="1" refreshedVersion="3">
    <dbPr connection="DSN=Alle;UID=;DBQ=f:\C5data2008\C5data.s24;CODEPAGE=1252;DIRS=F:\c5prog408;UID=;CHARTYPE=VARCHAR;NAMECASE=Unchanged;DISPLAYNAME=DICT;HIGHASCII=TRUE;BLANKISNULL=FALSE;DEBUG=FALSE;" command="SELECT DSP_Regn_BELØB.KolonneNr, DSP_Regn_BELØB.SpecNr, DSP_RegnNy_Spec.Txt, DSP_Regn_BELØB.amount, DSP_RegnNy_Spec.RegnskabsNr FROM DSP_Regn_BELØB DSP_Regn_BELØB, DSP_RegnNy_Spec DSP_RegnNy_Spec WHERE DSP_RegnNy_Spec.RegnskabsNr = DSP_Regn_BELØB.Regnskabsnr AND DSP_RegnNy_Spec.SpecNr = DSP_Regn_BELØB.SpecNr AND ((DSP_Regn_BELØB.SkjulLinie=0))"/>
  </connection>
  <connection id="16" xr16:uid="{00000000-0015-0000-FFFF-FFFF0F000000}" name="Forbindelse22" type="1" refreshedVersion="3">
    <dbPr connection="DSN=Alle;UID=AA-M\lt;DBQ=f:\C5data2008\C5data.s24;CODEPAGE=1252;DIRS=f:\c5prog408;UID=AA-M\lt;CHARTYPE=VARCHAR;NAMECASE=Unchanged;DISPLAYNAME=DICT;HIGHASCII=TRUE;BLANKISNULL=FALSE;DEBUG=FALSE;" command="SELECT DSP_Regn_BELØB.KolonneNr, DSP_Regn_BELØB.SpecNr, DSP_RegnNy_Spec.Txt, DSP_Regn_BELØB.amount, DSP_RegnNy_Spec.RegnskabsNr FROM DSP_Regn_BELØB DSP_Regn_BELØB, DSP_RegnNy_Spec DSP_RegnNy_Spec WHERE DSP_RegnNy_Spec.RegnskabsNr = DSP_Regn_BELØB.Regnskabsnr AND DSP_RegnNy_Spec.SpecNr = DSP_Regn_BELØB.SpecNr AND ((DSP_Regn_BELØB.SkjulLinie=0))"/>
  </connection>
  <connection id="17" xr16:uid="{00000000-0015-0000-FFFF-FFFF10000000}" name="Forbindelse23" type="1" refreshedVersion="3">
    <dbPr connection="DSN=Alle;UID=;DBQ=f:\C5data2008\C5data.s24;CODEPAGE=1252;DIRS=F:\c5prog408;UID=;CHARTYPE=VARCHAR;NAMECASE=Unchanged;DISPLAYNAME=DICT;HIGHASCII=TRUE;BLANKISNULL=FALSE;DEBUG=FALSE;" command="SELECT DSP_Regn_BELØB.KolonneNr, DSP_Regn_BELØB.SpecNr, DSP_RegnNy_Spec.Txt, DSP_Regn_BELØB.amount, DSP_RegnNy_Spec.RegnskabsNr FROM DSP_Regn_BELØB DSP_Regn_BELØB, DSP_RegnNy_Spec DSP_RegnNy_Spec WHERE DSP_RegnNy_Spec.RegnskabsNr = DSP_Regn_BELØB.Regnskabsnr AND DSP_RegnNy_Spec.SpecNr = DSP_Regn_BELØB.SpecNr AND ((DSP_Regn_BELØB.SkjulLinie=0))"/>
  </connection>
  <connection id="18" xr16:uid="{00000000-0015-0000-FFFF-FFFF11000000}" name="Forbindelse24" type="1" refreshedVersion="3">
    <dbPr connection="DSN=Alle;UID=;DBQ=f:\C5data2008\C5data.s24;CODEPAGE=1252;DIRS=F:\c5prog408;UID=;CHARTYPE=VARCHAR;NAMECASE=Unchanged;DISPLAYNAME=DICT;HIGHASCII=TRUE;BLANKISNULL=FALSE;DEBUG=FALSE;" command="SELECT DSP_Regn_BELØB.KolonneNr, DSP_Regn_BELØB.SpecNr, DSP_RegnNy_Spec.Txt, DSP_Regn_BELØB.amount, DSP_RegnNy_Spec.RegnskabsNr FROM DSP_Regn_BELØB DSP_Regn_BELØB, DSP_RegnNy_Spec DSP_RegnNy_Spec WHERE DSP_RegnNy_Spec.RegnskabsNr = DSP_Regn_BELØB.Regnskabsnr AND DSP_RegnNy_Spec.SpecNr = DSP_Regn_BELØB.SpecNr AND ((DSP_Regn_BELØB.SkjulLinie=0))"/>
  </connection>
  <connection id="19" xr16:uid="{00000000-0015-0000-FFFF-FFFF12000000}" name="Forbindelse25" type="1" refreshedVersion="3">
    <dbPr connection="DSN=Alle;UID=;DBQ=f:\C5data2008\C5data.s24;CODEPAGE=1252;DIRS=F:\c5prog408;UID=;CHARTYPE=VARCHAR;NAMECASE=Unchanged;DISPLAYNAME=DICT;HIGHASCII=TRUE;BLANKISNULL=FALSE;DEBUG=FALSE;" command="SELECT DSP_Regn_BELØB.KolonneNr, DSP_Regn_BELØB.SpecNr, DSP_RegnNy_Spec.Txt, DSP_Regn_BELØB.amount, DSP_RegnNy_Spec.RegnskabsNr FROM DSP_Regn_BELØB DSP_Regn_BELØB, DSP_RegnNy_Spec DSP_RegnNy_Spec WHERE DSP_RegnNy_Spec.RegnskabsNr = DSP_Regn_BELØB.Regnskabsnr AND DSP_RegnNy_Spec.SpecNr = DSP_Regn_BELØB.SpecNr AND ((DSP_Regn_BELØB.SkjulLinie=0))"/>
  </connection>
  <connection id="20" xr16:uid="{00000000-0015-0000-FFFF-FFFF13000000}" name="Forbindelse26" type="1" refreshedVersion="3">
    <dbPr connection="DSN=Alle;UID=;DBQ=f:\C5data2008\C5data.s24;CODEPAGE=1252;DIRS=F:\c5prog408;UID=;CHARTYPE=VARCHAR;NAMECASE=Unchanged;DISPLAYNAME=DICT;HIGHASCII=TRUE;BLANKISNULL=FALSE;DEBUG=FALSE;" command="SELECT DSP_Regn_BELØB.KolonneNr, DSP_Regn_BELØB.SpecNr, DSP_RegnNy_Spec.Txt, DSP_Regn_BELØB.amount, DSP_RegnNy_Spec.RegnskabsNr FROM DSP_Regn_BELØB DSP_Regn_BELØB, DSP_RegnNy_Spec DSP_RegnNy_Spec WHERE DSP_RegnNy_Spec.RegnskabsNr = DSP_Regn_BELØB.Regnskabsnr AND DSP_RegnNy_Spec.SpecNr = DSP_Regn_BELØB.SpecNr AND ((DSP_Regn_BELØB.SkjulLinie=0))"/>
  </connection>
  <connection id="21" xr16:uid="{00000000-0015-0000-FFFF-FFFF14000000}" name="Forbindelse27" type="1" refreshedVersion="3">
    <dbPr connection="DSN=Alle;UID=;DBQ=f:\C5data2008\C5data.s24;CODEPAGE=1252;DIRS=F:\c5prog408;UID=;CHARTYPE=VARCHAR;NAMECASE=Unchanged;DISPLAYNAME=DICT;HIGHASCII=TRUE;BLANKISNULL=FALSE;DEBUG=FALSE;" command="SELECT DSP_Regn_BELØB.KolonneNr, DSP_Regn_BELØB.SpecNr, DSP_RegnNy_Spec.Txt, DSP_Regn_BELØB.amount, DSP_RegnNy_Spec.RegnskabsNr FROM DSP_Regn_BELØB DSP_Regn_BELØB, DSP_RegnNy_Spec DSP_RegnNy_Spec WHERE DSP_RegnNy_Spec.RegnskabsNr = DSP_Regn_BELØB.Regnskabsnr AND DSP_RegnNy_Spec.SpecNr = DSP_Regn_BELØB.SpecNr AND ((DSP_Regn_BELØB.SkjulLinie=0))"/>
  </connection>
  <connection id="22" xr16:uid="{00000000-0015-0000-FFFF-FFFF15000000}" name="Forbindelse28" type="1" refreshedVersion="3">
    <dbPr connection="DSN=Alle;UID=AA-M\lt;DBQ=f:\C5data2008\C5data.s24;CODEPAGE=1252;DIRS=f:\c5prog408;UID=AA-M\lt;CHARTYPE=VARCHAR;NAMECASE=Unchanged;DISPLAYNAME=DICT;HIGHASCII=TRUE;BLANKISNULL=FALSE;DEBUG=FALSE;" command="SELECT DSP_Regn_BELØB.KolonneNr, DSP_Regn_BELØB.SpecNr, DSP_RegnNy_Spec.Txt, DSP_Regn_BELØB.amount, DSP_RegnNy_Spec.RegnskabsNr FROM DSP_Regn_BELØB DSP_Regn_BELØB, DSP_RegnNy_Spec DSP_RegnNy_Spec WHERE DSP_RegnNy_Spec.RegnskabsNr = DSP_Regn_BELØB.Regnskabsnr AND DSP_RegnNy_Spec.SpecNr = DSP_Regn_BELØB.SpecNr AND ((DSP_Regn_BELØB.SkjulLinie=0))"/>
  </connection>
  <connection id="23" xr16:uid="{00000000-0015-0000-FFFF-FFFF16000000}" name="Forbindelse29" type="1" refreshedVersion="3">
    <dbPr connection="DSN=Alle;UID=AA-M\lt;DBQ=f:\C5data2008\C5data.s24;CODEPAGE=1252;DIRS=f:\c5prog408;UID=AA-M\lt;CHARTYPE=VARCHAR;NAMECASE=Unchanged;DISPLAYNAME=DICT;HIGHASCII=TRUE;BLANKISNULL=FALSE;DEBUG=FALSE;" command="SELECT DSP_Regn_BELØB.KolonneNr, DSP_Regn_BELØB.SpecNr, DSP_RegnNy_Spec.Txt, DSP_Regn_BELØB.amount, DSP_RegnNy_Spec.RegnskabsNr FROM DSP_Regn_BELØB DSP_Regn_BELØB, DSP_RegnNy_Spec DSP_RegnNy_Spec WHERE DSP_RegnNy_Spec.RegnskabsNr = DSP_Regn_BELØB.Regnskabsnr AND DSP_RegnNy_Spec.SpecNr = DSP_Regn_BELØB.SpecNr AND ((DSP_Regn_BELØB.SkjulLinie=0))"/>
  </connection>
  <connection id="24" xr16:uid="{00000000-0015-0000-FFFF-FFFF17000000}" name="Forbindelse3" type="1" refreshedVersion="3">
    <dbPr connection="DSN=Alle;UID=;DBQ=f:\C5data2008\C5data.s24;CODEPAGE=1252;DIRS=F:\c5prog408;UID=;CHARTYPE=VARCHAR;NAMECASE=Unchanged;DISPLAYNAME=DICT;HIGHASCII=TRUE;BLANKISNULL=FALSE;DEBUG=FALSE;" command="SELECT DSP_Regn_BELØB.KolonneNr, DSP_Regn_BELØB.SpecNr, DSP_RegnNy_Spec.Txt, DSP_Regn_BELØB.amount, DSP_RegnNy_Spec.RegnskabsNr FROM DSP_Regn_BELØB DSP_Regn_BELØB, DSP_RegnNy_Spec DSP_RegnNy_Spec WHERE DSP_RegnNy_Spec.RegnskabsNr = DSP_Regn_BELØB.Regnskabsnr AND DSP_RegnNy_Spec.SpecNr = DSP_Regn_BELØB.SpecNr AND ((DSP_Regn_BELØB.SkjulLinie=0))"/>
  </connection>
  <connection id="25" xr16:uid="{00000000-0015-0000-FFFF-FFFF18000000}" name="Forbindelse30" type="1" refreshedVersion="3">
    <dbPr connection="DSN=Alle;UID=AA-M\lt;DBQ=f:\C5data2008\C5data.s24;CODEPAGE=1252;DIRS=f:\c5prog408;UID=AA-M\lt;CHARTYPE=VARCHAR;NAMECASE=Unchanged;DISPLAYNAME=DICT;HIGHASCII=TRUE;BLANKISNULL=FALSE;DEBUG=FALSE;" command="SELECT DSP_Regn_BELØB.KolonneNr, DSP_Regn_BELØB.SpecNr, DSP_RegnNy_Spec.Txt, DSP_Regn_BELØB.amount, DSP_RegnNy_Spec.RegnskabsNr FROM DSP_Regn_BELØB DSP_Regn_BELØB, DSP_RegnNy_Spec DSP_RegnNy_Spec WHERE DSP_RegnNy_Spec.RegnskabsNr = DSP_Regn_BELØB.Regnskabsnr AND DSP_RegnNy_Spec.SpecNr = DSP_Regn_BELØB.SpecNr AND ((DSP_Regn_BELØB.SkjulLinie=0))"/>
  </connection>
  <connection id="26" xr16:uid="{00000000-0015-0000-FFFF-FFFF19000000}" name="Forbindelse31" type="1" refreshedVersion="3">
    <dbPr connection="DSN=Alle;UID=AA-M\lt;DBQ=f:\C5data2008\C5data.s24;CODEPAGE=1252;DIRS=f:\c5prog408;UID=AA-M\lt;CHARTYPE=VARCHAR;NAMECASE=Unchanged;DISPLAYNAME=DICT;HIGHASCII=TRUE;BLANKISNULL=FALSE;DEBUG=FALSE;" command="SELECT DSP_Regn_BELØB.KolonneNr, DSP_Regn_BELØB.SpecNr, DSP_RegnNy_Spec.Txt, DSP_Regn_BELØB.amount, DSP_RegnNy_Spec.RegnskabsNr FROM DSP_Regn_BELØB DSP_Regn_BELØB, DSP_RegnNy_Spec DSP_RegnNy_Spec WHERE DSP_RegnNy_Spec.RegnskabsNr = DSP_Regn_BELØB.Regnskabsnr AND DSP_RegnNy_Spec.SpecNr = DSP_Regn_BELØB.SpecNr AND ((DSP_Regn_BELØB.SkjulLinie=0))"/>
  </connection>
  <connection id="27" xr16:uid="{00000000-0015-0000-FFFF-FFFF1A000000}" name="Forbindelse32" type="1" refreshedVersion="3">
    <dbPr connection="DSN=Alle;UID=;DBQ=f:\C5data2008\C5data.s24;CODEPAGE=1252;DIRS=F:\c5prog408;UID=;CHARTYPE=VARCHAR;NAMECASE=Unchanged;DISPLAYNAME=DICT;HIGHASCII=TRUE;BLANKISNULL=FALSE;DEBUG=FALSE;" command="SELECT DSP_Regn_BELØB.KolonneNr, DSP_Regn_BELØB.SpecNr, DSP_RegnNy_Spec.Txt, DSP_Regn_BELØB.amount, DSP_RegnNy_Spec.RegnskabsNr FROM DSP_Regn_BELØB DSP_Regn_BELØB, DSP_RegnNy_Spec DSP_RegnNy_Spec WHERE DSP_RegnNy_Spec.RegnskabsNr = DSP_Regn_BELØB.Regnskabsnr AND DSP_RegnNy_Spec.SpecNr = DSP_Regn_BELØB.SpecNr AND ((DSP_Regn_BELØB.SkjulLinie=0))"/>
  </connection>
  <connection id="28" xr16:uid="{00000000-0015-0000-FFFF-FFFF1B000000}" name="Forbindelse33" type="1" refreshedVersion="3">
    <dbPr connection="DSN=Alle;UID=;DBQ=f:\C5data2008\C5data.s24;CODEPAGE=1252;DIRS=F:\c5prog408;UID=;CHARTYPE=VARCHAR;NAMECASE=Unchanged;DISPLAYNAME=DICT;HIGHASCII=TRUE;BLANKISNULL=FALSE;DEBUG=FALSE;" command="SELECT DSP_Regn_BELØB.KolonneNr, DSP_Regn_BELØB.SpecNr, DSP_RegnNy_Spec.Txt, DSP_Regn_BELØB.amount, DSP_RegnNy_Spec.RegnskabsNr FROM DSP_Regn_BELØB DSP_Regn_BELØB, DSP_RegnNy_Spec DSP_RegnNy_Spec WHERE DSP_RegnNy_Spec.RegnskabsNr = DSP_Regn_BELØB.Regnskabsnr AND DSP_RegnNy_Spec.SpecNr = DSP_Regn_BELØB.SpecNr AND ((DSP_Regn_BELØB.SkjulLinie=0))"/>
  </connection>
  <connection id="29" xr16:uid="{00000000-0015-0000-FFFF-FFFF1C000000}" name="Forbindelse34" type="1" refreshedVersion="3">
    <dbPr connection="DSN=Alle;UID=;DBQ=f:\C5data2008\C5data.s24;CODEPAGE=1252;DIRS=F:\c5prog408;UID=;CHARTYPE=VARCHAR;NAMECASE=Unchanged;DISPLAYNAME=DICT;HIGHASCII=TRUE;BLANKISNULL=FALSE;DEBUG=FALSE;" command="SELECT DSP_Regn_BELØB.KolonneNr, DSP_Regn_BELØB.SpecNr, DSP_RegnNy_Spec.Txt, DSP_Regn_BELØB.amount, DSP_RegnNy_Spec.RegnskabsNr FROM DSP_Regn_BELØB DSP_Regn_BELØB, DSP_RegnNy_Spec DSP_RegnNy_Spec WHERE DSP_RegnNy_Spec.RegnskabsNr = DSP_Regn_BELØB.Regnskabsnr AND DSP_RegnNy_Spec.SpecNr = DSP_Regn_BELØB.SpecNr AND ((DSP_Regn_BELØB.SkjulLinie=0))"/>
  </connection>
  <connection id="30" xr16:uid="{00000000-0015-0000-FFFF-FFFF1D000000}" name="Forbindelse35" type="1" refreshedVersion="3">
    <dbPr connection="DSN=Alle;UID=;DBQ=f:\C5data2008\C5data.s24;CODEPAGE=1252;DIRS=F:\c5prog408;UID=;CHARTYPE=VARCHAR;NAMECASE=Unchanged;DISPLAYNAME=DICT;HIGHASCII=TRUE;BLANKISNULL=FALSE;DEBUG=FALSE;" command="SELECT DSP_Regn_BELØB.KolonneNr, DSP_Regn_BELØB.SpecNr, DSP_RegnNy_Spec.Txt, DSP_Regn_BELØB.amount, DSP_RegnNy_Spec.RegnskabsNr FROM DSP_Regn_BELØB DSP_Regn_BELØB, DSP_RegnNy_Spec DSP_RegnNy_Spec WHERE DSP_RegnNy_Spec.RegnskabsNr = DSP_Regn_BELØB.Regnskabsnr AND DSP_RegnNy_Spec.SpecNr = DSP_Regn_BELØB.SpecNr AND ((DSP_Regn_BELØB.SkjulLinie=0))"/>
  </connection>
  <connection id="31" xr16:uid="{00000000-0015-0000-FFFF-FFFF1E000000}" name="Forbindelse4" type="1" refreshedVersion="3">
    <dbPr connection="DSN=Alle;UID=;DBQ=f:\C5data2008\C5data.s24;CODEPAGE=1252;DIRS=F:\c5prog408;UID=;CHARTYPE=VARCHAR;NAMECASE=Unchanged;DISPLAYNAME=DICT;HIGHASCII=TRUE;BLANKISNULL=FALSE;DEBUG=FALSE;" command="SELECT DSP_Regn_BELØB.KolonneNr, DSP_Regn_BELØB.SpecNr, DSP_RegnNy_Spec.Txt, DSP_Regn_BELØB.amount, DSP_RegnNy_Spec.RegnskabsNr FROM DSP_Regn_BELØB DSP_Regn_BELØB, DSP_RegnNy_Spec DSP_RegnNy_Spec WHERE DSP_RegnNy_Spec.RegnskabsNr = DSP_Regn_BELØB.Regnskabsnr AND DSP_RegnNy_Spec.SpecNr = DSP_Regn_BELØB.SpecNr AND ((DSP_Regn_BELØB.SkjulLinie=0))"/>
  </connection>
  <connection id="32" xr16:uid="{00000000-0015-0000-FFFF-FFFF1F000000}" name="Forbindelse5" type="1" refreshedVersion="3">
    <dbPr connection="DSN=Alle;UID=;DBQ=f:\C5data2008\C5data.s24;CODEPAGE=1252;DIRS=F:\c5prog408;UID=;CHARTYPE=VARCHAR;NAMECASE=Unchanged;DISPLAYNAME=DICT;HIGHASCII=TRUE;BLANKISNULL=FALSE;DEBUG=FALSE;" command="SELECT DSP_Regn_BELØB.KolonneNr, DSP_Regn_BELØB.SpecNr, DSP_RegnNy_Spec.Txt, DSP_Regn_BELØB.amount, DSP_RegnNy_Spec.RegnskabsNr FROM DSP_Regn_BELØB DSP_Regn_BELØB, DSP_RegnNy_Spec DSP_RegnNy_Spec WHERE DSP_RegnNy_Spec.RegnskabsNr = DSP_Regn_BELØB.Regnskabsnr AND DSP_RegnNy_Spec.SpecNr = DSP_Regn_BELØB.SpecNr AND ((DSP_Regn_BELØB.SkjulLinie=0))"/>
  </connection>
  <connection id="33" xr16:uid="{00000000-0015-0000-FFFF-FFFF20000000}" name="Forbindelse6" type="1" refreshedVersion="3">
    <dbPr connection="DSN=Alle;UID=;DBQ=f:\C5data2008\C5data.s24;CODEPAGE=1252;DIRS=F:\c5prog408;UID=;CHARTYPE=VARCHAR;NAMECASE=Unchanged;DISPLAYNAME=DICT;HIGHASCII=TRUE;BLANKISNULL=FALSE;DEBUG=FALSE;" command="SELECT DSP_Regn_BELØB.KolonneNr, DSP_Regn_BELØB.SpecNr, DSP_RegnNy_Spec.Txt, DSP_Regn_BELØB.amount, DSP_RegnNy_Spec.RegnskabsNr FROM DSP_Regn_BELØB DSP_Regn_BELØB, DSP_RegnNy_Spec DSP_RegnNy_Spec WHERE DSP_RegnNy_Spec.RegnskabsNr = DSP_Regn_BELØB.Regnskabsnr AND DSP_RegnNy_Spec.SpecNr = DSP_Regn_BELØB.SpecNr AND ((DSP_Regn_BELØB.SkjulLinie=0))"/>
  </connection>
  <connection id="34" xr16:uid="{00000000-0015-0000-FFFF-FFFF21000000}" name="Forbindelse7" type="1" refreshedVersion="3">
    <dbPr connection="DSN=Alle;UID=;DBQ=f:\C5data2008\C5data.s24;CODEPAGE=1252;DIRS=F:\c5prog408;UID=;CHARTYPE=VARCHAR;NAMECASE=Unchanged;DISPLAYNAME=DICT;HIGHASCII=TRUE;BLANKISNULL=FALSE;DEBUG=FALSE;" command="SELECT DSP_Regn_BELØB.KolonneNr, DSP_Regn_BELØB.SpecNr, DSP_RegnNy_Spec.Txt, DSP_Regn_BELØB.amount, DSP_RegnNy_Spec.RegnskabsNr FROM DSP_Regn_BELØB DSP_Regn_BELØB, DSP_RegnNy_Spec DSP_RegnNy_Spec WHERE DSP_RegnNy_Spec.RegnskabsNr = DSP_Regn_BELØB.Regnskabsnr AND DSP_RegnNy_Spec.SpecNr = DSP_Regn_BELØB.SpecNr AND ((DSP_Regn_BELØB.SkjulLinie=0))"/>
  </connection>
  <connection id="35" xr16:uid="{00000000-0015-0000-FFFF-FFFF22000000}" name="Forbindelse8" type="1" refreshedVersion="3">
    <dbPr connection="DSN=Alle;UID=;DBQ=f:\C5data2008\C5data.s24;CODEPAGE=1252;DIRS=F:\c5prog408;UID=;CHARTYPE=VARCHAR;NAMECASE=Unchanged;DISPLAYNAME=DICT;HIGHASCII=TRUE;BLANKISNULL=FALSE;DEBUG=FALSE;" command="SELECT DSP_Regn_BELØB.KolonneNr, DSP_Regn_BELØB.SpecNr, DSP_RegnNy_Spec.Txt, DSP_Regn_BELØB.amount, DSP_RegnNy_Spec.RegnskabsNr FROM DSP_Regn_BELØB DSP_Regn_BELØB, DSP_RegnNy_Spec DSP_RegnNy_Spec WHERE DSP_RegnNy_Spec.RegnskabsNr = DSP_Regn_BELØB.Regnskabsnr AND DSP_RegnNy_Spec.SpecNr = DSP_Regn_BELØB.SpecNr AND ((DSP_Regn_BELØB.SkjulLinie=0))"/>
  </connection>
  <connection id="36" xr16:uid="{00000000-0015-0000-FFFF-FFFF23000000}" name="Forbindelse9" type="1" refreshedVersion="3">
    <dbPr connection="DSN=Alle;UID=;DBQ=f:\C5data2008\C5data.s24;CODEPAGE=1252;DIRS=F:\c5prog408;UID=;CHARTYPE=VARCHAR;NAMECASE=Unchanged;DISPLAYNAME=DICT;HIGHASCII=TRUE;BLANKISNULL=FALSE;DEBUG=FALSE;" command="SELECT DSP_Regn_BELØB.KolonneNr, DSP_Regn_BELØB.SpecNr, DSP_RegnNy_Spec.Txt, DSP_Regn_BELØB.amount, DSP_RegnNy_Spec.RegnskabsNr FROM DSP_Regn_BELØB DSP_Regn_BELØB, DSP_RegnNy_Spec DSP_RegnNy_Spec WHERE DSP_RegnNy_Spec.RegnskabsNr = DSP_Regn_BELØB.Regnskabsnr AND DSP_RegnNy_Spec.SpecNr = DSP_Regn_BELØB.SpecNr AND ((DSP_Regn_BELØB.SkjulLinie=0))"/>
  </connection>
</connections>
</file>

<file path=xl/sharedStrings.xml><?xml version="1.0" encoding="utf-8"?>
<sst xmlns="http://schemas.openxmlformats.org/spreadsheetml/2006/main" count="365" uniqueCount="169">
  <si>
    <t>Opdater</t>
  </si>
  <si>
    <t>Ark1</t>
  </si>
  <si>
    <t>Refusion, Storstrøms Amt</t>
  </si>
  <si>
    <t>1</t>
  </si>
  <si>
    <t>Blank</t>
  </si>
  <si>
    <t>Telefon og porto</t>
  </si>
  <si>
    <t>Bestyrelses- og generalforsamlingsomkostninger</t>
  </si>
  <si>
    <t>Revision</t>
  </si>
  <si>
    <t>Forsikringer</t>
  </si>
  <si>
    <t>Rødby Fjords Lodsejerlaug</t>
  </si>
  <si>
    <t>Diverse</t>
  </si>
  <si>
    <t>Likvide beholdninger</t>
  </si>
  <si>
    <t>Risterensningsanlæg</t>
  </si>
  <si>
    <t>Ejendommen, Kramnitzevej 21</t>
  </si>
  <si>
    <t>Indeholdt A-skat og arbejdsmarkedsbidrag</t>
  </si>
  <si>
    <t>Skyldig elektricitet</t>
  </si>
  <si>
    <t>Kreditorer</t>
  </si>
  <si>
    <t>Alle</t>
  </si>
  <si>
    <t xml:space="preserve">       s24</t>
  </si>
  <si>
    <t>RegnskabsNr</t>
  </si>
  <si>
    <t>KolonneNr</t>
  </si>
  <si>
    <t>SpecNr</t>
  </si>
  <si>
    <t>Hovedtotal</t>
  </si>
  <si>
    <t xml:space="preserve">       S24</t>
  </si>
  <si>
    <t>EjRegnskab</t>
  </si>
  <si>
    <t>note</t>
  </si>
  <si>
    <t>OMSÆTNINGSAKTIVER</t>
  </si>
  <si>
    <t>ANLÆGSAKTIVER</t>
  </si>
  <si>
    <t>Lollands Bank, Maribo nr. 404845-8</t>
  </si>
  <si>
    <t>Anskaffelsessum</t>
  </si>
  <si>
    <t>Afskrivning tidligere år</t>
  </si>
  <si>
    <t>Afskrivning indeværende år</t>
  </si>
  <si>
    <t>Periodiserede renter</t>
  </si>
  <si>
    <t>Værdipapirer</t>
  </si>
  <si>
    <t>Årets resultat</t>
  </si>
  <si>
    <t>tkr.</t>
  </si>
  <si>
    <t>AKTIVER</t>
  </si>
  <si>
    <t>PASSIVER</t>
  </si>
  <si>
    <t>Regulering ejendomsværdi</t>
  </si>
  <si>
    <t>EGENKAPITAL</t>
  </si>
  <si>
    <t>Finansielle poster</t>
  </si>
  <si>
    <t>Løn pumpemester</t>
  </si>
  <si>
    <t>Noter</t>
  </si>
  <si>
    <t>Vedligeholdelse af inventar og småanskaffelser</t>
  </si>
  <si>
    <t>Parter</t>
  </si>
  <si>
    <t>Refusion Rødby kommune</t>
  </si>
  <si>
    <t>El og vand</t>
  </si>
  <si>
    <t>Reparation af inventar/værktøj</t>
  </si>
  <si>
    <t>Vedligeholdelse ejendom</t>
  </si>
  <si>
    <t>Løn til formand og administrator</t>
  </si>
  <si>
    <t>Kontorartikler</t>
  </si>
  <si>
    <t>Telefon</t>
  </si>
  <si>
    <t>Mødeudgifter</t>
  </si>
  <si>
    <t>ATP</t>
  </si>
  <si>
    <t>Renter af obligationer</t>
  </si>
  <si>
    <t>Ejendomme</t>
  </si>
  <si>
    <t>Lollands Bank</t>
  </si>
  <si>
    <t>Varedebitorer</t>
  </si>
  <si>
    <t>Egenkapital</t>
  </si>
  <si>
    <t>A-skat</t>
  </si>
  <si>
    <t>Skyldig el (VORES)</t>
  </si>
  <si>
    <t>Omkostningskreditorer</t>
  </si>
  <si>
    <t>Leverandører</t>
  </si>
  <si>
    <t>Skyldige feriepenge</t>
  </si>
  <si>
    <t>Salg af skovtræ</t>
  </si>
  <si>
    <t>Vedligeholdelse af skoven</t>
  </si>
  <si>
    <t>Anden indtægt</t>
  </si>
  <si>
    <t>Tilgodehavende energiafgifter</t>
  </si>
  <si>
    <t>Olieafgift</t>
  </si>
  <si>
    <t>Skyldig moms</t>
  </si>
  <si>
    <t>Pumpeafgift, Lolland Kommune</t>
  </si>
  <si>
    <t>Refusion, Lolland Kommune</t>
  </si>
  <si>
    <t>Løn pumpemester og medhjælp</t>
  </si>
  <si>
    <t>Aktieindkomst</t>
  </si>
  <si>
    <t>f:\C5data2008\C5data.s24</t>
  </si>
  <si>
    <t>Txt</t>
  </si>
  <si>
    <t>Sum af Amount</t>
  </si>
  <si>
    <t xml:space="preserve">Vedligeholde kanaler </t>
  </si>
  <si>
    <t>Realiseret kurstab, obligationer</t>
  </si>
  <si>
    <t>I alt</t>
  </si>
  <si>
    <t>Vedligeholdelse af renseanlæg</t>
  </si>
  <si>
    <t>Vedligeholdelse af el-tavle</t>
  </si>
  <si>
    <t>El-tavle</t>
  </si>
  <si>
    <t>Tilgodehavender</t>
  </si>
  <si>
    <t>Tilgodehavende moms</t>
  </si>
  <si>
    <t>Lollands Bank, Maribo nr. 160753-7</t>
  </si>
  <si>
    <t>Afskrivning el-tavle</t>
  </si>
  <si>
    <t>Afskrivning risterensningsanlæg</t>
  </si>
  <si>
    <t>Vedligeholdelse af pumpestation</t>
  </si>
  <si>
    <t>Løn til administrator</t>
  </si>
  <si>
    <t>Ej i brug</t>
  </si>
  <si>
    <t>Regulering anskaffelsessum</t>
  </si>
  <si>
    <t>Gæld til pengeinstitutter</t>
  </si>
  <si>
    <t>Renteindtægter og udbytte investeringsbeviser/aktier</t>
  </si>
  <si>
    <t>Udgående afgift</t>
  </si>
  <si>
    <t>Revisorhonorar</t>
  </si>
  <si>
    <t>Arrangementer</t>
  </si>
  <si>
    <t>Ejendomsskat</t>
  </si>
  <si>
    <t>Rødby Fjords Lodsejerlag</t>
  </si>
  <si>
    <t>Egenkapital pr. 1. januar 2012</t>
  </si>
  <si>
    <t>Bogføringsassistance</t>
  </si>
  <si>
    <t>Materielle anlægsaktiver</t>
  </si>
  <si>
    <t>KORTFRISTEDE GÆLDSFORPLIGTELSER</t>
  </si>
  <si>
    <t>Vedligeholdelse af kanaler</t>
  </si>
  <si>
    <t>Renovation og rengøring</t>
  </si>
  <si>
    <t>Edb-udgifter</t>
  </si>
  <si>
    <t>Kontingenter</t>
  </si>
  <si>
    <t>Gager, formand</t>
  </si>
  <si>
    <t>Gager, sekretær</t>
  </si>
  <si>
    <t>Kursregulering værdipapirer</t>
  </si>
  <si>
    <t>Lejeindtægt Digelaget</t>
  </si>
  <si>
    <t>Lejeindtægt og udført arbejde</t>
  </si>
  <si>
    <t>Vedligeholdelse af pumper</t>
  </si>
  <si>
    <t>Vedligeholdelse pumpestation</t>
  </si>
  <si>
    <t>Renteudgifter</t>
  </si>
  <si>
    <t>Kassekredit</t>
  </si>
  <si>
    <t>Jubilæum</t>
  </si>
  <si>
    <t>AFTALEINDSKUD</t>
  </si>
  <si>
    <t>Ejendommens drift incl. renovation</t>
  </si>
  <si>
    <t>Kontorartikler og edb-udgifter</t>
  </si>
  <si>
    <t>Vedligeholdelse af pumpestation, pumper,el-tavle, skov</t>
  </si>
  <si>
    <t>(ikke revideret)</t>
  </si>
  <si>
    <t>Afskrivninger</t>
  </si>
  <si>
    <t>Ejendommen, Kramnitsevej 21</t>
  </si>
  <si>
    <t>Afskrivning ejendommen, Kramnitsevej 21</t>
  </si>
  <si>
    <t>Parter + ejendomme</t>
  </si>
  <si>
    <t>Løn til formand</t>
  </si>
  <si>
    <t>Renter af bankindestående</t>
  </si>
  <si>
    <t>Udbytte investeringsbeviser</t>
  </si>
  <si>
    <t>Kursregulering</t>
  </si>
  <si>
    <t>Regnskab</t>
  </si>
  <si>
    <t xml:space="preserve">REGNSKAB </t>
  </si>
  <si>
    <t>BUDGET</t>
  </si>
  <si>
    <t>Refusion Lolland kommune</t>
  </si>
  <si>
    <t>INDTÆGT</t>
  </si>
  <si>
    <t>Vedligeholdelse ejendom, renovation mv.</t>
  </si>
  <si>
    <t>Vedligehold pumpestation</t>
  </si>
  <si>
    <t>Vedligeholdelse skoven</t>
  </si>
  <si>
    <t>EL- tavle</t>
  </si>
  <si>
    <t>Vedligeholdelse Pumper</t>
  </si>
  <si>
    <t>Vedligeholde kanaler</t>
  </si>
  <si>
    <t>Vedligeholdelse inventar, småanskaffelser</t>
  </si>
  <si>
    <t>VEDLIGEHOLDELSE</t>
  </si>
  <si>
    <t>Bestyrelses og generalforsamlingsomk.</t>
  </si>
  <si>
    <t>Rødby Fjords Lodsejerlag+ Kramnitze Havn</t>
  </si>
  <si>
    <t>Uforudseelige udgifter samt konsolidering</t>
  </si>
  <si>
    <t>ADMINISTRATION I ALT</t>
  </si>
  <si>
    <t>OMKOSTNINGER I ALT</t>
  </si>
  <si>
    <t/>
  </si>
  <si>
    <t>RESULTAT</t>
  </si>
  <si>
    <t>Afskrivninger jf. note 1</t>
  </si>
  <si>
    <t>Løn pumpemester og medhjælp (ATP)</t>
  </si>
  <si>
    <t>Revision (bogføring, lønadm)</t>
  </si>
  <si>
    <t>2016</t>
  </si>
  <si>
    <t>2017</t>
  </si>
  <si>
    <t>2018</t>
  </si>
  <si>
    <t>Refusion pumpeafgift</t>
  </si>
  <si>
    <t>Berigtigelse, kanalforløb</t>
  </si>
  <si>
    <t>Administrationsudg. ejd.bidrag (aflysning)</t>
  </si>
  <si>
    <t>Kontingenter og annoncering</t>
  </si>
  <si>
    <t>Balance pr. 31. december 2017</t>
  </si>
  <si>
    <t>Egenkapital pr. 1. januar 2017</t>
  </si>
  <si>
    <t>2019</t>
  </si>
  <si>
    <t>Arbejde for andre, netto</t>
  </si>
  <si>
    <t>Stk. 2.000 Bankinvest Højrentelande á kurs 68,48</t>
  </si>
  <si>
    <t>Stk. 25 Lollands Bank á kurs 341,50</t>
  </si>
  <si>
    <t>Tilgodehavender, moms</t>
  </si>
  <si>
    <t>Lejeindtægt DLD, TDC</t>
  </si>
  <si>
    <t>Resultatopgørelse 1. januar - 31. december 2017       og                    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</si>
</sst>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(* #,##0_);_(* \(#,##0\);_(* &quot;-&quot;_);_(@_)"/>
    <numFmt numFmtId="165" formatCode="_ * #,##0_ ;_ * \-#,##0_ ;_ * &quot;-&quot;??_ ;_ @_ "/>
    <numFmt numFmtId="166" formatCode="#,##0_ ;\-#,##0\ "/>
  </numFmts>
  <fonts count="15" x14ac:knownFonts="1">
    <font>
      <sz val="12"/>
      <name val="Times New Roman"/>
    </font>
    <font>
      <b/>
      <sz val="12"/>
      <name val="Times New Roman"/>
      <family val="1"/>
    </font>
    <font>
      <u/>
      <sz val="12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/>
      <sz val="12"/>
      <name val="Times New Roman"/>
      <family val="1"/>
    </font>
    <font>
      <u val="singleAccounting"/>
      <sz val="12"/>
      <name val="Times New Roman"/>
      <family val="1"/>
    </font>
    <font>
      <b/>
      <u val="singleAccounting"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106">
    <xf numFmtId="0" fontId="0" fillId="0" borderId="0" xfId="0"/>
    <xf numFmtId="0" fontId="0" fillId="0" borderId="1" xfId="0" applyBorder="1"/>
    <xf numFmtId="0" fontId="0" fillId="0" borderId="1" xfId="0" pivotButton="1" applyBorder="1"/>
    <xf numFmtId="0" fontId="0" fillId="0" borderId="2" xfId="0" applyBorder="1"/>
    <xf numFmtId="0" fontId="0" fillId="0" borderId="3" xfId="0" applyBorder="1"/>
    <xf numFmtId="0" fontId="0" fillId="0" borderId="3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NumberFormat="1" applyBorder="1"/>
    <xf numFmtId="0" fontId="1" fillId="0" borderId="0" xfId="0" applyFont="1"/>
    <xf numFmtId="0" fontId="1" fillId="0" borderId="0" xfId="0" applyFont="1" applyAlignment="1">
      <alignment horizontal="center"/>
    </xf>
    <xf numFmtId="164" fontId="0" fillId="0" borderId="0" xfId="0" applyNumberFormat="1"/>
    <xf numFmtId="164" fontId="2" fillId="0" borderId="0" xfId="0" applyNumberFormat="1" applyFont="1"/>
    <xf numFmtId="164" fontId="3" fillId="0" borderId="0" xfId="0" applyNumberFormat="1" applyFont="1"/>
    <xf numFmtId="0" fontId="0" fillId="0" borderId="0" xfId="0" applyAlignment="1">
      <alignment horizontal="center"/>
    </xf>
    <xf numFmtId="0" fontId="1" fillId="1" borderId="0" xfId="0" applyFont="1" applyFill="1" applyAlignment="1">
      <alignment horizontal="center"/>
    </xf>
    <xf numFmtId="0" fontId="0" fillId="1" borderId="0" xfId="0" applyFill="1"/>
    <xf numFmtId="164" fontId="0" fillId="1" borderId="0" xfId="0" applyNumberFormat="1" applyFill="1"/>
    <xf numFmtId="164" fontId="2" fillId="1" borderId="0" xfId="0" applyNumberFormat="1" applyFont="1" applyFill="1"/>
    <xf numFmtId="164" fontId="3" fillId="1" borderId="0" xfId="0" applyNumberFormat="1" applyFont="1" applyFill="1"/>
    <xf numFmtId="164" fontId="3" fillId="0" borderId="0" xfId="0" applyNumberFormat="1" applyFont="1" applyFill="1"/>
    <xf numFmtId="164" fontId="0" fillId="0" borderId="0" xfId="0" applyNumberFormat="1" applyFill="1"/>
    <xf numFmtId="164" fontId="4" fillId="0" borderId="0" xfId="0" applyNumberFormat="1" applyFont="1"/>
    <xf numFmtId="164" fontId="4" fillId="1" borderId="0" xfId="0" applyNumberFormat="1" applyFont="1" applyFill="1"/>
    <xf numFmtId="0" fontId="4" fillId="0" borderId="0" xfId="0" applyFont="1"/>
    <xf numFmtId="0" fontId="0" fillId="0" borderId="2" xfId="0" pivotButton="1" applyBorder="1"/>
    <xf numFmtId="0" fontId="0" fillId="0" borderId="7" xfId="0" applyBorder="1"/>
    <xf numFmtId="0" fontId="0" fillId="0" borderId="8" xfId="0" applyBorder="1"/>
    <xf numFmtId="164" fontId="6" fillId="1" borderId="0" xfId="0" applyNumberFormat="1" applyFont="1" applyFill="1"/>
    <xf numFmtId="164" fontId="7" fillId="0" borderId="0" xfId="0" applyNumberFormat="1" applyFont="1"/>
    <xf numFmtId="0" fontId="1" fillId="0" borderId="0" xfId="0" applyFont="1" applyAlignment="1">
      <alignment horizontal="center"/>
    </xf>
    <xf numFmtId="164" fontId="7" fillId="1" borderId="0" xfId="0" applyNumberFormat="1" applyFont="1" applyFill="1"/>
    <xf numFmtId="164" fontId="7" fillId="0" borderId="0" xfId="0" applyNumberFormat="1" applyFont="1" applyBorder="1"/>
    <xf numFmtId="164" fontId="7" fillId="1" borderId="0" xfId="0" applyNumberFormat="1" applyFont="1" applyFill="1" applyBorder="1"/>
    <xf numFmtId="0" fontId="0" fillId="0" borderId="9" xfId="0" applyNumberFormat="1" applyBorder="1"/>
    <xf numFmtId="0" fontId="0" fillId="0" borderId="1" xfId="0" applyNumberFormat="1" applyBorder="1"/>
    <xf numFmtId="0" fontId="1" fillId="0" borderId="0" xfId="0" applyFont="1" applyAlignment="1">
      <alignment horizontal="center"/>
    </xf>
    <xf numFmtId="164" fontId="8" fillId="0" borderId="0" xfId="0" applyNumberFormat="1" applyFont="1"/>
    <xf numFmtId="164" fontId="8" fillId="1" borderId="0" xfId="0" applyNumberFormat="1" applyFont="1" applyFill="1"/>
    <xf numFmtId="0" fontId="0" fillId="0" borderId="2" xfId="0" applyNumberFormat="1" applyBorder="1"/>
    <xf numFmtId="0" fontId="0" fillId="0" borderId="4" xfId="0" applyNumberFormat="1" applyBorder="1"/>
    <xf numFmtId="0" fontId="1" fillId="0" borderId="0" xfId="0" applyFont="1" applyAlignment="1">
      <alignment horizontal="center"/>
    </xf>
    <xf numFmtId="0" fontId="5" fillId="0" borderId="0" xfId="0" applyFont="1" applyAlignment="1"/>
    <xf numFmtId="0" fontId="9" fillId="0" borderId="19" xfId="0" applyFont="1" applyBorder="1" applyAlignment="1">
      <alignment horizontal="center"/>
    </xf>
    <xf numFmtId="0" fontId="11" fillId="0" borderId="0" xfId="0" applyFont="1"/>
    <xf numFmtId="165" fontId="11" fillId="0" borderId="0" xfId="1" applyNumberFormat="1" applyFont="1"/>
    <xf numFmtId="0" fontId="11" fillId="0" borderId="0" xfId="0" applyFont="1" applyBorder="1"/>
    <xf numFmtId="165" fontId="11" fillId="0" borderId="13" xfId="1" applyNumberFormat="1" applyFont="1" applyBorder="1" applyAlignment="1">
      <alignment horizontal="center"/>
    </xf>
    <xf numFmtId="49" fontId="11" fillId="0" borderId="14" xfId="1" applyNumberFormat="1" applyFont="1" applyBorder="1" applyAlignment="1">
      <alignment horizontal="center"/>
    </xf>
    <xf numFmtId="49" fontId="11" fillId="0" borderId="0" xfId="1" applyNumberFormat="1" applyFont="1" applyBorder="1" applyAlignment="1">
      <alignment horizontal="center"/>
    </xf>
    <xf numFmtId="165" fontId="11" fillId="0" borderId="14" xfId="1" applyNumberFormat="1" applyFont="1" applyBorder="1" applyAlignment="1">
      <alignment horizontal="center"/>
    </xf>
    <xf numFmtId="165" fontId="11" fillId="0" borderId="0" xfId="1" applyNumberFormat="1" applyFont="1" applyBorder="1" applyAlignment="1">
      <alignment horizontal="center"/>
    </xf>
    <xf numFmtId="49" fontId="11" fillId="0" borderId="15" xfId="1" applyNumberFormat="1" applyFont="1" applyBorder="1" applyAlignment="1">
      <alignment horizontal="center"/>
    </xf>
    <xf numFmtId="0" fontId="11" fillId="0" borderId="0" xfId="0" quotePrefix="1" applyFont="1" applyAlignment="1">
      <alignment horizontal="left"/>
    </xf>
    <xf numFmtId="165" fontId="11" fillId="0" borderId="14" xfId="1" quotePrefix="1" applyNumberFormat="1" applyFont="1" applyBorder="1" applyAlignment="1">
      <alignment horizontal="left"/>
    </xf>
    <xf numFmtId="165" fontId="11" fillId="0" borderId="0" xfId="1" applyNumberFormat="1" applyFont="1" applyAlignment="1">
      <alignment horizontal="right"/>
    </xf>
    <xf numFmtId="165" fontId="11" fillId="0" borderId="16" xfId="1" applyNumberFormat="1" applyFont="1" applyBorder="1" applyAlignment="1">
      <alignment horizontal="right"/>
    </xf>
    <xf numFmtId="0" fontId="12" fillId="0" borderId="10" xfId="0" quotePrefix="1" applyFont="1" applyBorder="1" applyAlignment="1">
      <alignment horizontal="left"/>
    </xf>
    <xf numFmtId="165" fontId="12" fillId="0" borderId="12" xfId="1" quotePrefix="1" applyNumberFormat="1" applyFont="1" applyBorder="1" applyAlignment="1">
      <alignment horizontal="left"/>
    </xf>
    <xf numFmtId="165" fontId="12" fillId="0" borderId="11" xfId="1" applyNumberFormat="1" applyFont="1" applyBorder="1" applyAlignment="1">
      <alignment horizontal="right"/>
    </xf>
    <xf numFmtId="165" fontId="12" fillId="0" borderId="17" xfId="1" applyNumberFormat="1" applyFont="1" applyBorder="1" applyAlignment="1">
      <alignment horizontal="right"/>
    </xf>
    <xf numFmtId="0" fontId="12" fillId="0" borderId="0" xfId="0" quotePrefix="1" applyFont="1" applyBorder="1" applyAlignment="1">
      <alignment horizontal="left"/>
    </xf>
    <xf numFmtId="165" fontId="12" fillId="0" borderId="14" xfId="1" quotePrefix="1" applyNumberFormat="1" applyFont="1" applyBorder="1" applyAlignment="1">
      <alignment horizontal="left"/>
    </xf>
    <xf numFmtId="165" fontId="12" fillId="0" borderId="0" xfId="1" applyNumberFormat="1" applyFont="1" applyBorder="1" applyAlignment="1">
      <alignment horizontal="right"/>
    </xf>
    <xf numFmtId="165" fontId="12" fillId="0" borderId="16" xfId="1" applyNumberFormat="1" applyFont="1" applyBorder="1" applyAlignment="1">
      <alignment horizontal="right"/>
    </xf>
    <xf numFmtId="165" fontId="12" fillId="2" borderId="12" xfId="1" applyNumberFormat="1" applyFont="1" applyFill="1" applyBorder="1" applyAlignment="1">
      <alignment horizontal="right"/>
    </xf>
    <xf numFmtId="0" fontId="11" fillId="0" borderId="0" xfId="0" quotePrefix="1" applyFont="1" applyBorder="1" applyAlignment="1">
      <alignment horizontal="left"/>
    </xf>
    <xf numFmtId="165" fontId="11" fillId="0" borderId="16" xfId="1" applyNumberFormat="1" applyFont="1" applyBorder="1"/>
    <xf numFmtId="0" fontId="11" fillId="0" borderId="18" xfId="0" quotePrefix="1" applyFont="1" applyBorder="1" applyAlignment="1">
      <alignment horizontal="left"/>
    </xf>
    <xf numFmtId="165" fontId="11" fillId="0" borderId="0" xfId="1" applyNumberFormat="1" applyFont="1" applyBorder="1" applyAlignment="1">
      <alignment horizontal="right"/>
    </xf>
    <xf numFmtId="165" fontId="11" fillId="0" borderId="14" xfId="1" applyNumberFormat="1" applyFont="1" applyBorder="1"/>
    <xf numFmtId="165" fontId="11" fillId="0" borderId="14" xfId="1" quotePrefix="1" applyNumberFormat="1" applyFont="1" applyFill="1" applyBorder="1" applyAlignment="1">
      <alignment horizontal="left"/>
    </xf>
    <xf numFmtId="165" fontId="11" fillId="0" borderId="0" xfId="1" quotePrefix="1" applyNumberFormat="1" applyFont="1" applyAlignment="1">
      <alignment horizontal="left"/>
    </xf>
    <xf numFmtId="165" fontId="11" fillId="0" borderId="16" xfId="1" quotePrefix="1" applyNumberFormat="1" applyFont="1" applyBorder="1" applyAlignment="1">
      <alignment horizontal="left"/>
    </xf>
    <xf numFmtId="0" fontId="13" fillId="0" borderId="10" xfId="0" quotePrefix="1" applyFont="1" applyBorder="1" applyAlignment="1">
      <alignment horizontal="left"/>
    </xf>
    <xf numFmtId="165" fontId="13" fillId="2" borderId="12" xfId="1" applyNumberFormat="1" applyFont="1" applyFill="1" applyBorder="1" applyAlignment="1">
      <alignment horizontal="right"/>
    </xf>
    <xf numFmtId="165" fontId="13" fillId="0" borderId="12" xfId="1" applyNumberFormat="1" applyFont="1" applyFill="1" applyBorder="1" applyAlignment="1">
      <alignment horizontal="right"/>
    </xf>
    <xf numFmtId="166" fontId="13" fillId="2" borderId="12" xfId="1" applyNumberFormat="1" applyFont="1" applyFill="1" applyBorder="1" applyAlignment="1">
      <alignment horizontal="right"/>
    </xf>
    <xf numFmtId="0" fontId="14" fillId="0" borderId="0" xfId="0" applyFont="1"/>
    <xf numFmtId="165" fontId="12" fillId="0" borderId="0" xfId="1" quotePrefix="1" applyNumberFormat="1" applyFont="1" applyBorder="1" applyAlignment="1">
      <alignment horizontal="left"/>
    </xf>
    <xf numFmtId="164" fontId="7" fillId="0" borderId="0" xfId="0" applyNumberFormat="1" applyFont="1" applyFill="1"/>
    <xf numFmtId="164" fontId="2" fillId="0" borderId="0" xfId="0" applyNumberFormat="1" applyFont="1" applyFill="1"/>
    <xf numFmtId="165" fontId="11" fillId="0" borderId="20" xfId="1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65" fontId="11" fillId="3" borderId="13" xfId="1" applyNumberFormat="1" applyFont="1" applyFill="1" applyBorder="1" applyAlignment="1">
      <alignment horizontal="center"/>
    </xf>
    <xf numFmtId="49" fontId="11" fillId="3" borderId="14" xfId="1" applyNumberFormat="1" applyFont="1" applyFill="1" applyBorder="1" applyAlignment="1">
      <alignment horizontal="center"/>
    </xf>
    <xf numFmtId="165" fontId="11" fillId="3" borderId="14" xfId="1" applyNumberFormat="1" applyFont="1" applyFill="1" applyBorder="1" applyAlignment="1">
      <alignment horizontal="center"/>
    </xf>
    <xf numFmtId="49" fontId="11" fillId="3" borderId="15" xfId="1" applyNumberFormat="1" applyFont="1" applyFill="1" applyBorder="1" applyAlignment="1">
      <alignment horizontal="center"/>
    </xf>
    <xf numFmtId="165" fontId="11" fillId="3" borderId="14" xfId="1" applyNumberFormat="1" applyFont="1" applyFill="1" applyBorder="1" applyAlignment="1">
      <alignment horizontal="right"/>
    </xf>
    <xf numFmtId="165" fontId="12" fillId="3" borderId="12" xfId="1" applyNumberFormat="1" applyFont="1" applyFill="1" applyBorder="1" applyAlignment="1">
      <alignment horizontal="right"/>
    </xf>
    <xf numFmtId="165" fontId="12" fillId="3" borderId="14" xfId="1" applyNumberFormat="1" applyFont="1" applyFill="1" applyBorder="1" applyAlignment="1">
      <alignment horizontal="right"/>
    </xf>
    <xf numFmtId="165" fontId="11" fillId="3" borderId="14" xfId="1" applyNumberFormat="1" applyFont="1" applyFill="1" applyBorder="1"/>
    <xf numFmtId="165" fontId="12" fillId="3" borderId="12" xfId="1" quotePrefix="1" applyNumberFormat="1" applyFont="1" applyFill="1" applyBorder="1" applyAlignment="1">
      <alignment horizontal="left"/>
    </xf>
    <xf numFmtId="165" fontId="11" fillId="4" borderId="13" xfId="1" applyNumberFormat="1" applyFont="1" applyFill="1" applyBorder="1" applyAlignment="1">
      <alignment horizontal="center"/>
    </xf>
    <xf numFmtId="49" fontId="11" fillId="4" borderId="14" xfId="1" applyNumberFormat="1" applyFont="1" applyFill="1" applyBorder="1" applyAlignment="1">
      <alignment horizontal="center"/>
    </xf>
    <xf numFmtId="165" fontId="11" fillId="4" borderId="14" xfId="1" applyNumberFormat="1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165" fontId="11" fillId="4" borderId="14" xfId="1" applyNumberFormat="1" applyFont="1" applyFill="1" applyBorder="1"/>
    <xf numFmtId="165" fontId="12" fillId="4" borderId="12" xfId="1" applyNumberFormat="1" applyFont="1" applyFill="1" applyBorder="1"/>
    <xf numFmtId="165" fontId="12" fillId="4" borderId="14" xfId="1" applyNumberFormat="1" applyFont="1" applyFill="1" applyBorder="1"/>
    <xf numFmtId="165" fontId="12" fillId="4" borderId="12" xfId="1" applyNumberFormat="1" applyFont="1" applyFill="1" applyBorder="1" applyAlignment="1">
      <alignment horizontal="right"/>
    </xf>
    <xf numFmtId="165" fontId="12" fillId="4" borderId="12" xfId="1" quotePrefix="1" applyNumberFormat="1" applyFont="1" applyFill="1" applyBorder="1" applyAlignment="1">
      <alignment horizontal="left"/>
    </xf>
    <xf numFmtId="166" fontId="13" fillId="4" borderId="12" xfId="1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optimizeMemory="1" refreshedBy="Lisbeth Tonnesen" refreshedDate="41313.521005324073" refreshedVersion="3" recordCount="76" xr:uid="{00000000-000A-0000-FFFF-FFFF00000000}">
  <cacheSource type="external" connectionId="30"/>
  <cacheFields count="5">
    <cacheField name="KolonneNr" numFmtId="0" sqlType="4">
      <sharedItems containsSemiMixedTypes="0" containsString="0" containsNumber="1" containsInteger="1" minValue="1" maxValue="2" count="2">
        <n v="2"/>
        <n v="1"/>
      </sharedItems>
    </cacheField>
    <cacheField name="SpecNr" numFmtId="0" sqlType="4">
      <sharedItems containsSemiMixedTypes="0" containsString="0" containsNumber="1" containsInteger="1" minValue="10" maxValue="5710" count="38">
        <n v="810"/>
        <n v="780"/>
        <n v="730"/>
        <n v="700"/>
        <n v="610"/>
        <n v="510"/>
        <n v="310"/>
        <n v="160"/>
        <n v="10"/>
        <n v="1415"/>
        <n v="1510"/>
        <n v="1550"/>
        <n v="1610"/>
        <n v="1910"/>
        <n v="2510"/>
        <n v="2610"/>
        <n v="2800"/>
        <n v="3050"/>
        <n v="3110"/>
        <n v="4010"/>
        <n v="4210"/>
        <n v="4300"/>
        <n v="815"/>
        <n v="910"/>
        <n v="1010"/>
        <n v="1050"/>
        <n v="1110"/>
        <n v="1210"/>
        <n v="1310"/>
        <n v="1350"/>
        <n v="1410"/>
        <n v="4510"/>
        <n v="5510"/>
        <n v="5400"/>
        <n v="5010"/>
        <n v="5610"/>
        <n v="5650"/>
        <n v="5710"/>
      </sharedItems>
    </cacheField>
    <cacheField name="Txt" numFmtId="0" sqlType="12">
      <sharedItems count="38">
        <s v="Vedligeholdelse ejendom"/>
        <s v="Reparation af inventar/værktøj"/>
        <s v="Vedligeholdelse af renseanlæg"/>
        <s v="Vedligeholdelse pumpestation"/>
        <s v="El og vand"/>
        <s v="Vedligeholde kanaler "/>
        <s v="Anden indtægt"/>
        <s v="Refusion Rødby kommune"/>
        <s v="Parter"/>
        <s v="Bogføringsassistance"/>
        <s v="ATP"/>
        <s v="Kontingenter"/>
        <s v="Rødby Fjords Lodsejerlag"/>
        <s v="Afskrivning el-tavle"/>
        <s v="Realiseret kurstab, obligationer"/>
        <s v="Renter af obligationer"/>
        <s v="Kassekredit"/>
        <s v="El-tavle"/>
        <s v="Ejendomme"/>
        <s v="Lollands Bank"/>
        <s v="Varedebitorer"/>
        <s v="Olieafgift"/>
        <s v="Ejendomsskat"/>
        <s v="Løn pumpemester"/>
        <s v="Løn til formand og administrator"/>
        <s v="Løn til administrator"/>
        <s v="Kontorartikler"/>
        <s v="Telefon"/>
        <s v="Mødeudgifter"/>
        <s v="Jubilæum"/>
        <s v="Revision"/>
        <s v="Værdipapirer"/>
        <s v="A-skat"/>
        <s v="AFTALEINDSKUD"/>
        <s v="Egenkapital"/>
        <s v="Skyldig el (VORES)"/>
        <s v="Udgående afgift"/>
        <s v="Omkostningskreditorer"/>
      </sharedItems>
    </cacheField>
    <cacheField name="Amount" numFmtId="0" sqlType="3">
      <sharedItems containsSemiMixedTypes="0" containsString="0" containsNumber="1" containsInteger="1" minValue="-4370467" maxValue="2011799"/>
    </cacheField>
    <cacheField name="RegnskabsNr" numFmtId="0" sqlType="12">
      <sharedItems count="1">
        <s v="       S2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6">
  <r>
    <x v="0"/>
    <x v="0"/>
    <x v="0"/>
    <n v="78572"/>
    <x v="0"/>
  </r>
  <r>
    <x v="1"/>
    <x v="0"/>
    <x v="0"/>
    <n v="3151"/>
    <x v="0"/>
  </r>
  <r>
    <x v="0"/>
    <x v="1"/>
    <x v="1"/>
    <n v="8858"/>
    <x v="0"/>
  </r>
  <r>
    <x v="1"/>
    <x v="1"/>
    <x v="1"/>
    <n v="13049"/>
    <x v="0"/>
  </r>
  <r>
    <x v="0"/>
    <x v="2"/>
    <x v="2"/>
    <n v="91291"/>
    <x v="0"/>
  </r>
  <r>
    <x v="1"/>
    <x v="2"/>
    <x v="2"/>
    <n v="6957"/>
    <x v="0"/>
  </r>
  <r>
    <x v="0"/>
    <x v="3"/>
    <x v="3"/>
    <n v="204793"/>
    <x v="0"/>
  </r>
  <r>
    <x v="1"/>
    <x v="3"/>
    <x v="3"/>
    <n v="18413"/>
    <x v="0"/>
  </r>
  <r>
    <x v="0"/>
    <x v="4"/>
    <x v="4"/>
    <n v="2011799"/>
    <x v="0"/>
  </r>
  <r>
    <x v="1"/>
    <x v="4"/>
    <x v="4"/>
    <n v="560945"/>
    <x v="0"/>
  </r>
  <r>
    <x v="0"/>
    <x v="5"/>
    <x v="5"/>
    <n v="778849"/>
    <x v="0"/>
  </r>
  <r>
    <x v="1"/>
    <x v="5"/>
    <x v="5"/>
    <n v="509690"/>
    <x v="0"/>
  </r>
  <r>
    <x v="0"/>
    <x v="6"/>
    <x v="6"/>
    <n v="-48828"/>
    <x v="0"/>
  </r>
  <r>
    <x v="1"/>
    <x v="6"/>
    <x v="6"/>
    <n v="-26637"/>
    <x v="0"/>
  </r>
  <r>
    <x v="0"/>
    <x v="7"/>
    <x v="7"/>
    <n v="-470770"/>
    <x v="0"/>
  </r>
  <r>
    <x v="1"/>
    <x v="7"/>
    <x v="7"/>
    <n v="-249575"/>
    <x v="0"/>
  </r>
  <r>
    <x v="0"/>
    <x v="8"/>
    <x v="8"/>
    <n v="-3282275"/>
    <x v="0"/>
  </r>
  <r>
    <x v="1"/>
    <x v="8"/>
    <x v="8"/>
    <n v="-1966398"/>
    <x v="0"/>
  </r>
  <r>
    <x v="1"/>
    <x v="9"/>
    <x v="9"/>
    <n v="1812"/>
    <x v="0"/>
  </r>
  <r>
    <x v="0"/>
    <x v="9"/>
    <x v="9"/>
    <n v="0"/>
    <x v="0"/>
  </r>
  <r>
    <x v="1"/>
    <x v="10"/>
    <x v="10"/>
    <n v="59930"/>
    <x v="0"/>
  </r>
  <r>
    <x v="0"/>
    <x v="10"/>
    <x v="10"/>
    <n v="118635"/>
    <x v="0"/>
  </r>
  <r>
    <x v="1"/>
    <x v="11"/>
    <x v="11"/>
    <n v="8197"/>
    <x v="0"/>
  </r>
  <r>
    <x v="0"/>
    <x v="11"/>
    <x v="11"/>
    <n v="15476"/>
    <x v="0"/>
  </r>
  <r>
    <x v="1"/>
    <x v="12"/>
    <x v="12"/>
    <n v="10000"/>
    <x v="0"/>
  </r>
  <r>
    <x v="0"/>
    <x v="12"/>
    <x v="12"/>
    <n v="0"/>
    <x v="0"/>
  </r>
  <r>
    <x v="1"/>
    <x v="13"/>
    <x v="13"/>
    <n v="48011"/>
    <x v="0"/>
  </r>
  <r>
    <x v="0"/>
    <x v="13"/>
    <x v="13"/>
    <n v="96022"/>
    <x v="0"/>
  </r>
  <r>
    <x v="1"/>
    <x v="14"/>
    <x v="14"/>
    <n v="-5921"/>
    <x v="0"/>
  </r>
  <r>
    <x v="0"/>
    <x v="14"/>
    <x v="14"/>
    <n v="144953"/>
    <x v="0"/>
  </r>
  <r>
    <x v="1"/>
    <x v="15"/>
    <x v="15"/>
    <n v="-14004"/>
    <x v="0"/>
  </r>
  <r>
    <x v="0"/>
    <x v="15"/>
    <x v="15"/>
    <n v="-43848"/>
    <x v="0"/>
  </r>
  <r>
    <x v="1"/>
    <x v="16"/>
    <x v="16"/>
    <n v="5147"/>
    <x v="0"/>
  </r>
  <r>
    <x v="0"/>
    <x v="16"/>
    <x v="16"/>
    <n v="8393"/>
    <x v="0"/>
  </r>
  <r>
    <x v="1"/>
    <x v="17"/>
    <x v="17"/>
    <n v="837498"/>
    <x v="0"/>
  </r>
  <r>
    <x v="0"/>
    <x v="17"/>
    <x v="17"/>
    <n v="1771017"/>
    <x v="0"/>
  </r>
  <r>
    <x v="1"/>
    <x v="18"/>
    <x v="18"/>
    <n v="970000"/>
    <x v="0"/>
  </r>
  <r>
    <x v="0"/>
    <x v="18"/>
    <x v="18"/>
    <n v="1940000"/>
    <x v="0"/>
  </r>
  <r>
    <x v="1"/>
    <x v="19"/>
    <x v="19"/>
    <n v="166951"/>
    <x v="0"/>
  </r>
  <r>
    <x v="0"/>
    <x v="19"/>
    <x v="19"/>
    <n v="-553080"/>
    <x v="0"/>
  </r>
  <r>
    <x v="1"/>
    <x v="20"/>
    <x v="20"/>
    <n v="23366"/>
    <x v="0"/>
  </r>
  <r>
    <x v="0"/>
    <x v="20"/>
    <x v="20"/>
    <n v="654670"/>
    <x v="0"/>
  </r>
  <r>
    <x v="1"/>
    <x v="21"/>
    <x v="21"/>
    <n v="233014"/>
    <x v="0"/>
  </r>
  <r>
    <x v="0"/>
    <x v="21"/>
    <x v="21"/>
    <n v="259433"/>
    <x v="0"/>
  </r>
  <r>
    <x v="1"/>
    <x v="22"/>
    <x v="22"/>
    <n v="19900"/>
    <x v="0"/>
  </r>
  <r>
    <x v="0"/>
    <x v="22"/>
    <x v="22"/>
    <n v="38006"/>
    <x v="0"/>
  </r>
  <r>
    <x v="1"/>
    <x v="23"/>
    <x v="23"/>
    <n v="392821"/>
    <x v="0"/>
  </r>
  <r>
    <x v="0"/>
    <x v="23"/>
    <x v="23"/>
    <n v="809077"/>
    <x v="0"/>
  </r>
  <r>
    <x v="1"/>
    <x v="24"/>
    <x v="24"/>
    <n v="15000"/>
    <x v="0"/>
  </r>
  <r>
    <x v="0"/>
    <x v="24"/>
    <x v="24"/>
    <n v="30000"/>
    <x v="0"/>
  </r>
  <r>
    <x v="1"/>
    <x v="25"/>
    <x v="25"/>
    <n v="97344"/>
    <x v="0"/>
  </r>
  <r>
    <x v="0"/>
    <x v="25"/>
    <x v="25"/>
    <n v="195777"/>
    <x v="0"/>
  </r>
  <r>
    <x v="1"/>
    <x v="26"/>
    <x v="26"/>
    <n v="10786"/>
    <x v="0"/>
  </r>
  <r>
    <x v="0"/>
    <x v="26"/>
    <x v="26"/>
    <n v="32123"/>
    <x v="0"/>
  </r>
  <r>
    <x v="1"/>
    <x v="27"/>
    <x v="27"/>
    <n v="18685"/>
    <x v="0"/>
  </r>
  <r>
    <x v="0"/>
    <x v="27"/>
    <x v="27"/>
    <n v="45053"/>
    <x v="0"/>
  </r>
  <r>
    <x v="1"/>
    <x v="28"/>
    <x v="28"/>
    <n v="25080"/>
    <x v="0"/>
  </r>
  <r>
    <x v="0"/>
    <x v="28"/>
    <x v="28"/>
    <n v="57757"/>
    <x v="0"/>
  </r>
  <r>
    <x v="1"/>
    <x v="29"/>
    <x v="29"/>
    <n v="0"/>
    <x v="0"/>
  </r>
  <r>
    <x v="0"/>
    <x v="29"/>
    <x v="29"/>
    <n v="28964"/>
    <x v="0"/>
  </r>
  <r>
    <x v="1"/>
    <x v="30"/>
    <x v="30"/>
    <n v="22608"/>
    <x v="0"/>
  </r>
  <r>
    <x v="0"/>
    <x v="30"/>
    <x v="30"/>
    <n v="43662"/>
    <x v="0"/>
  </r>
  <r>
    <x v="1"/>
    <x v="31"/>
    <x v="31"/>
    <n v="182900"/>
    <x v="0"/>
  </r>
  <r>
    <x v="0"/>
    <x v="31"/>
    <x v="31"/>
    <n v="551153"/>
    <x v="0"/>
  </r>
  <r>
    <x v="0"/>
    <x v="32"/>
    <x v="32"/>
    <n v="-46398"/>
    <x v="0"/>
  </r>
  <r>
    <x v="1"/>
    <x v="32"/>
    <x v="32"/>
    <n v="-25207"/>
    <x v="0"/>
  </r>
  <r>
    <x v="0"/>
    <x v="33"/>
    <x v="33"/>
    <n v="-556532"/>
    <x v="0"/>
  </r>
  <r>
    <x v="1"/>
    <x v="33"/>
    <x v="33"/>
    <n v="0"/>
    <x v="0"/>
  </r>
  <r>
    <x v="0"/>
    <x v="34"/>
    <x v="34"/>
    <n v="-4370467"/>
    <x v="0"/>
  </r>
  <r>
    <x v="1"/>
    <x v="34"/>
    <x v="34"/>
    <n v="-1689065"/>
    <x v="0"/>
  </r>
  <r>
    <x v="1"/>
    <x v="35"/>
    <x v="35"/>
    <n v="-245297"/>
    <x v="0"/>
  </r>
  <r>
    <x v="0"/>
    <x v="35"/>
    <x v="35"/>
    <n v="-351901"/>
    <x v="0"/>
  </r>
  <r>
    <x v="1"/>
    <x v="36"/>
    <x v="36"/>
    <n v="-28374"/>
    <x v="0"/>
  </r>
  <r>
    <x v="0"/>
    <x v="36"/>
    <x v="36"/>
    <n v="261515"/>
    <x v="0"/>
  </r>
  <r>
    <x v="1"/>
    <x v="37"/>
    <x v="37"/>
    <n v="-10777"/>
    <x v="0"/>
  </r>
  <r>
    <x v="0"/>
    <x v="37"/>
    <x v="37"/>
    <n v="-551749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el2" cacheId="0" dataOnRows="1" applyNumberFormats="0" applyBorderFormats="0" applyFontFormats="0" applyPatternFormats="0" applyAlignmentFormats="0" applyWidthHeightFormats="1" dataCaption="Data" updatedVersion="3" showItems="0" showMultipleLabel="0" showMemberPropertyTips="0" useAutoFormatting="1" colGrandTotals="0" itemPrintTitles="1" showDropZones="0" indent="0" compact="0" compactData="0" gridDropZones="1" fieldListSortAscending="1">
  <location ref="A3:D43" firstHeaderRow="1" firstDataRow="2" firstDataCol="2" rowPageCount="1" colPageCount="1"/>
  <pivotFields count="5">
    <pivotField axis="axisCol" compact="0" outline="0" subtotalTop="0" showAll="0" includeNewItemsInFilter="1" defaultSubtotal="0">
      <items count="2">
        <item x="1"/>
        <item x="0"/>
      </items>
    </pivotField>
    <pivotField axis="axisRow" compact="0" outline="0" subtotalTop="0" showAll="0" includeNewItemsInFilter="1" defaultSubtotal="0">
      <items count="38">
        <item x="8"/>
        <item x="7"/>
        <item x="6"/>
        <item x="5"/>
        <item x="4"/>
        <item x="3"/>
        <item x="2"/>
        <item x="1"/>
        <item x="0"/>
        <item x="22"/>
        <item x="23"/>
        <item x="24"/>
        <item x="25"/>
        <item x="26"/>
        <item x="27"/>
        <item x="28"/>
        <item x="29"/>
        <item x="30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31"/>
        <item x="34"/>
        <item x="33"/>
        <item x="32"/>
        <item x="35"/>
        <item x="36"/>
        <item x="37"/>
      </items>
    </pivotField>
    <pivotField axis="axisRow" compact="0" outline="0" subtotalTop="0" showAll="0" includeNewItemsInFilter="1" defaultSubtotal="0">
      <items count="38">
        <item x="13"/>
        <item x="33"/>
        <item x="6"/>
        <item x="32"/>
        <item x="10"/>
        <item x="9"/>
        <item x="34"/>
        <item x="18"/>
        <item x="22"/>
        <item x="4"/>
        <item x="17"/>
        <item x="29"/>
        <item x="16"/>
        <item x="11"/>
        <item x="26"/>
        <item x="19"/>
        <item x="23"/>
        <item x="25"/>
        <item x="24"/>
        <item x="28"/>
        <item x="21"/>
        <item x="37"/>
        <item x="8"/>
        <item x="14"/>
        <item x="7"/>
        <item x="15"/>
        <item x="1"/>
        <item x="30"/>
        <item x="12"/>
        <item x="35"/>
        <item x="27"/>
        <item x="36"/>
        <item x="20"/>
        <item x="5"/>
        <item x="2"/>
        <item x="0"/>
        <item x="3"/>
        <item x="31"/>
      </items>
    </pivotField>
    <pivotField dataField="1" compact="0" outline="0" subtotalTop="0" showAll="0" includeNewItemsInFilter="1"/>
    <pivotField axis="axisPage" compact="0" outline="0" subtotalTop="0" showAll="0" includeNewItemsInFilter="1">
      <items count="2">
        <item x="0"/>
        <item t="default"/>
      </items>
    </pivotField>
  </pivotFields>
  <rowFields count="2">
    <field x="1"/>
    <field x="2"/>
  </rowFields>
  <rowItems count="39">
    <i>
      <x/>
      <x v="22"/>
    </i>
    <i>
      <x v="1"/>
      <x v="24"/>
    </i>
    <i>
      <x v="2"/>
      <x v="2"/>
    </i>
    <i>
      <x v="3"/>
      <x v="33"/>
    </i>
    <i>
      <x v="4"/>
      <x v="9"/>
    </i>
    <i>
      <x v="5"/>
      <x v="36"/>
    </i>
    <i>
      <x v="6"/>
      <x v="34"/>
    </i>
    <i>
      <x v="7"/>
      <x v="26"/>
    </i>
    <i>
      <x v="8"/>
      <x v="35"/>
    </i>
    <i>
      <x v="9"/>
      <x v="8"/>
    </i>
    <i>
      <x v="10"/>
      <x v="16"/>
    </i>
    <i>
      <x v="11"/>
      <x v="18"/>
    </i>
    <i>
      <x v="12"/>
      <x v="17"/>
    </i>
    <i>
      <x v="13"/>
      <x v="14"/>
    </i>
    <i>
      <x v="14"/>
      <x v="30"/>
    </i>
    <i>
      <x v="15"/>
      <x v="19"/>
    </i>
    <i>
      <x v="16"/>
      <x v="11"/>
    </i>
    <i>
      <x v="17"/>
      <x v="27"/>
    </i>
    <i>
      <x v="18"/>
      <x v="5"/>
    </i>
    <i>
      <x v="19"/>
      <x v="4"/>
    </i>
    <i>
      <x v="20"/>
      <x v="13"/>
    </i>
    <i>
      <x v="21"/>
      <x v="28"/>
    </i>
    <i>
      <x v="22"/>
      <x/>
    </i>
    <i>
      <x v="23"/>
      <x v="23"/>
    </i>
    <i>
      <x v="24"/>
      <x v="25"/>
    </i>
    <i>
      <x v="25"/>
      <x v="12"/>
    </i>
    <i>
      <x v="26"/>
      <x v="10"/>
    </i>
    <i>
      <x v="27"/>
      <x v="7"/>
    </i>
    <i>
      <x v="28"/>
      <x v="15"/>
    </i>
    <i>
      <x v="29"/>
      <x v="32"/>
    </i>
    <i>
      <x v="30"/>
      <x v="20"/>
    </i>
    <i>
      <x v="31"/>
      <x v="37"/>
    </i>
    <i>
      <x v="32"/>
      <x v="6"/>
    </i>
    <i>
      <x v="33"/>
      <x v="1"/>
    </i>
    <i>
      <x v="34"/>
      <x v="3"/>
    </i>
    <i>
      <x v="35"/>
      <x v="29"/>
    </i>
    <i>
      <x v="36"/>
      <x v="31"/>
    </i>
    <i>
      <x v="37"/>
      <x v="21"/>
    </i>
    <i t="grand">
      <x/>
    </i>
  </rowItems>
  <colFields count="1">
    <field x="0"/>
  </colFields>
  <colItems count="2">
    <i>
      <x/>
    </i>
    <i>
      <x v="1"/>
    </i>
  </colItems>
  <pageFields count="1">
    <pageField fld="4" item="0" hier="-1"/>
  </pageFields>
  <dataFields count="1">
    <dataField name="Sum af Amount" fld="3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F47"/>
  <sheetViews>
    <sheetView topLeftCell="A25" zoomScaleNormal="100" workbookViewId="0">
      <selection activeCell="E2" sqref="E2"/>
    </sheetView>
  </sheetViews>
  <sheetFormatPr defaultRowHeight="15.75" x14ac:dyDescent="0.25"/>
  <cols>
    <col min="1" max="1" width="12.625" bestFit="1" customWidth="1"/>
    <col min="2" max="2" width="25.5" customWidth="1"/>
    <col min="3" max="3" width="11.5" customWidth="1"/>
    <col min="4" max="4" width="8.625" customWidth="1"/>
    <col min="5" max="5" width="5.625" bestFit="1" customWidth="1"/>
  </cols>
  <sheetData>
    <row r="1" spans="1:110" x14ac:dyDescent="0.25">
      <c r="A1" s="2" t="s">
        <v>19</v>
      </c>
      <c r="B1" s="1" t="s">
        <v>23</v>
      </c>
      <c r="CU1" t="s">
        <v>17</v>
      </c>
    </row>
    <row r="2" spans="1:110" x14ac:dyDescent="0.25">
      <c r="CU2" t="s">
        <v>18</v>
      </c>
      <c r="DF2" t="s">
        <v>24</v>
      </c>
    </row>
    <row r="3" spans="1:110" x14ac:dyDescent="0.25">
      <c r="A3" s="25" t="s">
        <v>76</v>
      </c>
      <c r="B3" s="26"/>
      <c r="C3" s="25" t="s">
        <v>20</v>
      </c>
      <c r="D3" s="27"/>
      <c r="CU3" t="s">
        <v>74</v>
      </c>
    </row>
    <row r="4" spans="1:110" x14ac:dyDescent="0.25">
      <c r="A4" s="25" t="s">
        <v>21</v>
      </c>
      <c r="B4" s="25" t="s">
        <v>75</v>
      </c>
      <c r="C4" s="3">
        <v>1</v>
      </c>
      <c r="D4" s="4">
        <v>2</v>
      </c>
      <c r="CU4">
        <v>0</v>
      </c>
    </row>
    <row r="5" spans="1:110" x14ac:dyDescent="0.25">
      <c r="A5" s="3">
        <v>10</v>
      </c>
      <c r="B5" s="3" t="s">
        <v>44</v>
      </c>
      <c r="C5" s="39">
        <v>-1966398</v>
      </c>
      <c r="D5" s="5">
        <v>-3282275</v>
      </c>
    </row>
    <row r="6" spans="1:110" x14ac:dyDescent="0.25">
      <c r="A6" s="3">
        <v>160</v>
      </c>
      <c r="B6" s="3" t="s">
        <v>45</v>
      </c>
      <c r="C6" s="39">
        <v>-249575</v>
      </c>
      <c r="D6" s="5">
        <v>-470770</v>
      </c>
    </row>
    <row r="7" spans="1:110" x14ac:dyDescent="0.25">
      <c r="A7" s="3">
        <v>310</v>
      </c>
      <c r="B7" s="3" t="s">
        <v>66</v>
      </c>
      <c r="C7" s="39">
        <v>-26637</v>
      </c>
      <c r="D7" s="5">
        <v>-48828</v>
      </c>
    </row>
    <row r="8" spans="1:110" x14ac:dyDescent="0.25">
      <c r="A8" s="3">
        <v>510</v>
      </c>
      <c r="B8" s="3" t="s">
        <v>77</v>
      </c>
      <c r="C8" s="39">
        <v>509690</v>
      </c>
      <c r="D8" s="5">
        <v>778849</v>
      </c>
    </row>
    <row r="9" spans="1:110" x14ac:dyDescent="0.25">
      <c r="A9" s="3">
        <v>610</v>
      </c>
      <c r="B9" s="3" t="s">
        <v>46</v>
      </c>
      <c r="C9" s="39">
        <v>560945</v>
      </c>
      <c r="D9" s="5">
        <v>2011799</v>
      </c>
    </row>
    <row r="10" spans="1:110" x14ac:dyDescent="0.25">
      <c r="A10" s="3">
        <v>700</v>
      </c>
      <c r="B10" s="3" t="s">
        <v>113</v>
      </c>
      <c r="C10" s="39">
        <v>18413</v>
      </c>
      <c r="D10" s="5">
        <v>204793</v>
      </c>
    </row>
    <row r="11" spans="1:110" x14ac:dyDescent="0.25">
      <c r="A11" s="3">
        <v>730</v>
      </c>
      <c r="B11" s="3" t="s">
        <v>80</v>
      </c>
      <c r="C11" s="39">
        <v>6957</v>
      </c>
      <c r="D11" s="5">
        <v>91291</v>
      </c>
    </row>
    <row r="12" spans="1:110" x14ac:dyDescent="0.25">
      <c r="A12" s="3">
        <v>780</v>
      </c>
      <c r="B12" s="3" t="s">
        <v>47</v>
      </c>
      <c r="C12" s="39">
        <v>13049</v>
      </c>
      <c r="D12" s="5">
        <v>8858</v>
      </c>
    </row>
    <row r="13" spans="1:110" x14ac:dyDescent="0.25">
      <c r="A13" s="3">
        <v>810</v>
      </c>
      <c r="B13" s="3" t="s">
        <v>48</v>
      </c>
      <c r="C13" s="39">
        <v>3151</v>
      </c>
      <c r="D13" s="5">
        <v>78572</v>
      </c>
    </row>
    <row r="14" spans="1:110" x14ac:dyDescent="0.25">
      <c r="A14" s="3">
        <v>815</v>
      </c>
      <c r="B14" s="3" t="s">
        <v>97</v>
      </c>
      <c r="C14" s="39">
        <v>19900</v>
      </c>
      <c r="D14" s="5">
        <v>38006</v>
      </c>
    </row>
    <row r="15" spans="1:110" x14ac:dyDescent="0.25">
      <c r="A15" s="3">
        <v>910</v>
      </c>
      <c r="B15" s="3" t="s">
        <v>41</v>
      </c>
      <c r="C15" s="39">
        <v>392821</v>
      </c>
      <c r="D15" s="5">
        <v>809077</v>
      </c>
    </row>
    <row r="16" spans="1:110" x14ac:dyDescent="0.25">
      <c r="A16" s="3">
        <v>1010</v>
      </c>
      <c r="B16" s="3" t="s">
        <v>49</v>
      </c>
      <c r="C16" s="39">
        <v>15000</v>
      </c>
      <c r="D16" s="5">
        <v>30000</v>
      </c>
    </row>
    <row r="17" spans="1:4" x14ac:dyDescent="0.25">
      <c r="A17" s="3">
        <v>1050</v>
      </c>
      <c r="B17" s="3" t="s">
        <v>89</v>
      </c>
      <c r="C17" s="39">
        <v>97344</v>
      </c>
      <c r="D17" s="5">
        <v>195777</v>
      </c>
    </row>
    <row r="18" spans="1:4" x14ac:dyDescent="0.25">
      <c r="A18" s="3">
        <v>1110</v>
      </c>
      <c r="B18" s="3" t="s">
        <v>50</v>
      </c>
      <c r="C18" s="39">
        <v>10786</v>
      </c>
      <c r="D18" s="5">
        <v>32123</v>
      </c>
    </row>
    <row r="19" spans="1:4" x14ac:dyDescent="0.25">
      <c r="A19" s="3">
        <v>1210</v>
      </c>
      <c r="B19" s="3" t="s">
        <v>51</v>
      </c>
      <c r="C19" s="39">
        <v>18685</v>
      </c>
      <c r="D19" s="5">
        <v>45053</v>
      </c>
    </row>
    <row r="20" spans="1:4" x14ac:dyDescent="0.25">
      <c r="A20" s="3">
        <v>1310</v>
      </c>
      <c r="B20" s="3" t="s">
        <v>52</v>
      </c>
      <c r="C20" s="39">
        <v>25080</v>
      </c>
      <c r="D20" s="5">
        <v>57757</v>
      </c>
    </row>
    <row r="21" spans="1:4" x14ac:dyDescent="0.25">
      <c r="A21" s="3">
        <v>1350</v>
      </c>
      <c r="B21" s="3" t="s">
        <v>116</v>
      </c>
      <c r="C21" s="39">
        <v>0</v>
      </c>
      <c r="D21" s="5">
        <v>28964</v>
      </c>
    </row>
    <row r="22" spans="1:4" x14ac:dyDescent="0.25">
      <c r="A22" s="3">
        <v>1410</v>
      </c>
      <c r="B22" s="3" t="s">
        <v>7</v>
      </c>
      <c r="C22" s="39">
        <v>22608</v>
      </c>
      <c r="D22" s="5">
        <v>43662</v>
      </c>
    </row>
    <row r="23" spans="1:4" x14ac:dyDescent="0.25">
      <c r="A23" s="3">
        <v>1415</v>
      </c>
      <c r="B23" s="3" t="s">
        <v>100</v>
      </c>
      <c r="C23" s="39">
        <v>1812</v>
      </c>
      <c r="D23" s="5">
        <v>0</v>
      </c>
    </row>
    <row r="24" spans="1:4" x14ac:dyDescent="0.25">
      <c r="A24" s="3">
        <v>1510</v>
      </c>
      <c r="B24" s="3" t="s">
        <v>53</v>
      </c>
      <c r="C24" s="39">
        <v>59930</v>
      </c>
      <c r="D24" s="5">
        <v>118635</v>
      </c>
    </row>
    <row r="25" spans="1:4" x14ac:dyDescent="0.25">
      <c r="A25" s="3">
        <v>1550</v>
      </c>
      <c r="B25" s="3" t="s">
        <v>106</v>
      </c>
      <c r="C25" s="39">
        <v>8197</v>
      </c>
      <c r="D25" s="5">
        <v>15476</v>
      </c>
    </row>
    <row r="26" spans="1:4" x14ac:dyDescent="0.25">
      <c r="A26" s="3">
        <v>1610</v>
      </c>
      <c r="B26" s="3" t="s">
        <v>98</v>
      </c>
      <c r="C26" s="39">
        <v>10000</v>
      </c>
      <c r="D26" s="5">
        <v>0</v>
      </c>
    </row>
    <row r="27" spans="1:4" x14ac:dyDescent="0.25">
      <c r="A27" s="3">
        <v>1910</v>
      </c>
      <c r="B27" s="3" t="s">
        <v>86</v>
      </c>
      <c r="C27" s="39">
        <v>48011</v>
      </c>
      <c r="D27" s="5">
        <v>96022</v>
      </c>
    </row>
    <row r="28" spans="1:4" x14ac:dyDescent="0.25">
      <c r="A28" s="3">
        <v>2510</v>
      </c>
      <c r="B28" s="3" t="s">
        <v>78</v>
      </c>
      <c r="C28" s="39">
        <v>-5921</v>
      </c>
      <c r="D28" s="5">
        <v>144953</v>
      </c>
    </row>
    <row r="29" spans="1:4" x14ac:dyDescent="0.25">
      <c r="A29" s="3">
        <v>2610</v>
      </c>
      <c r="B29" s="3" t="s">
        <v>54</v>
      </c>
      <c r="C29" s="39">
        <v>-14004</v>
      </c>
      <c r="D29" s="5">
        <v>-43848</v>
      </c>
    </row>
    <row r="30" spans="1:4" x14ac:dyDescent="0.25">
      <c r="A30" s="3">
        <v>2800</v>
      </c>
      <c r="B30" s="3" t="s">
        <v>115</v>
      </c>
      <c r="C30" s="39">
        <v>5147</v>
      </c>
      <c r="D30" s="5">
        <v>8393</v>
      </c>
    </row>
    <row r="31" spans="1:4" x14ac:dyDescent="0.25">
      <c r="A31" s="3">
        <v>3050</v>
      </c>
      <c r="B31" s="3" t="s">
        <v>82</v>
      </c>
      <c r="C31" s="39">
        <v>837498</v>
      </c>
      <c r="D31" s="5">
        <v>1771017</v>
      </c>
    </row>
    <row r="32" spans="1:4" x14ac:dyDescent="0.25">
      <c r="A32" s="3">
        <v>3110</v>
      </c>
      <c r="B32" s="3" t="s">
        <v>55</v>
      </c>
      <c r="C32" s="39">
        <v>970000</v>
      </c>
      <c r="D32" s="5">
        <v>1940000</v>
      </c>
    </row>
    <row r="33" spans="1:4" x14ac:dyDescent="0.25">
      <c r="A33" s="3">
        <v>4010</v>
      </c>
      <c r="B33" s="3" t="s">
        <v>56</v>
      </c>
      <c r="C33" s="39">
        <v>166951</v>
      </c>
      <c r="D33" s="5">
        <v>-553080</v>
      </c>
    </row>
    <row r="34" spans="1:4" x14ac:dyDescent="0.25">
      <c r="A34" s="3">
        <v>4210</v>
      </c>
      <c r="B34" s="3" t="s">
        <v>57</v>
      </c>
      <c r="C34" s="39">
        <v>23366</v>
      </c>
      <c r="D34" s="5">
        <v>654670</v>
      </c>
    </row>
    <row r="35" spans="1:4" x14ac:dyDescent="0.25">
      <c r="A35" s="3">
        <v>4300</v>
      </c>
      <c r="B35" s="3" t="s">
        <v>68</v>
      </c>
      <c r="C35" s="39">
        <v>233014</v>
      </c>
      <c r="D35" s="5">
        <v>259433</v>
      </c>
    </row>
    <row r="36" spans="1:4" x14ac:dyDescent="0.25">
      <c r="A36" s="3">
        <v>4510</v>
      </c>
      <c r="B36" s="3" t="s">
        <v>33</v>
      </c>
      <c r="C36" s="39">
        <v>182900</v>
      </c>
      <c r="D36" s="5">
        <v>551153</v>
      </c>
    </row>
    <row r="37" spans="1:4" x14ac:dyDescent="0.25">
      <c r="A37" s="3">
        <v>5010</v>
      </c>
      <c r="B37" s="3" t="s">
        <v>58</v>
      </c>
      <c r="C37" s="39">
        <v>-1689065</v>
      </c>
      <c r="D37" s="5">
        <v>-4370467</v>
      </c>
    </row>
    <row r="38" spans="1:4" x14ac:dyDescent="0.25">
      <c r="A38" s="3">
        <v>5400</v>
      </c>
      <c r="B38" s="3" t="s">
        <v>117</v>
      </c>
      <c r="C38" s="39">
        <v>0</v>
      </c>
      <c r="D38" s="5">
        <v>-556532</v>
      </c>
    </row>
    <row r="39" spans="1:4" x14ac:dyDescent="0.25">
      <c r="A39" s="3">
        <v>5510</v>
      </c>
      <c r="B39" s="3" t="s">
        <v>59</v>
      </c>
      <c r="C39" s="39">
        <v>-25207</v>
      </c>
      <c r="D39" s="5">
        <v>-46398</v>
      </c>
    </row>
    <row r="40" spans="1:4" x14ac:dyDescent="0.25">
      <c r="A40" s="3">
        <v>5610</v>
      </c>
      <c r="B40" s="3" t="s">
        <v>60</v>
      </c>
      <c r="C40" s="39">
        <v>-245297</v>
      </c>
      <c r="D40" s="5">
        <v>-351901</v>
      </c>
    </row>
    <row r="41" spans="1:4" x14ac:dyDescent="0.25">
      <c r="A41" s="3">
        <v>5650</v>
      </c>
      <c r="B41" s="3" t="s">
        <v>94</v>
      </c>
      <c r="C41" s="39">
        <v>-28374</v>
      </c>
      <c r="D41" s="5">
        <v>261515</v>
      </c>
    </row>
    <row r="42" spans="1:4" x14ac:dyDescent="0.25">
      <c r="A42" s="3">
        <v>5710</v>
      </c>
      <c r="B42" s="3" t="s">
        <v>61</v>
      </c>
      <c r="C42" s="39">
        <v>-10777</v>
      </c>
      <c r="D42" s="5">
        <v>-551749</v>
      </c>
    </row>
    <row r="43" spans="1:4" x14ac:dyDescent="0.25">
      <c r="A43" s="6" t="s">
        <v>22</v>
      </c>
      <c r="B43" s="7"/>
      <c r="C43" s="40">
        <v>0</v>
      </c>
      <c r="D43" s="8">
        <v>0</v>
      </c>
    </row>
    <row r="44" spans="1:4" x14ac:dyDescent="0.25">
      <c r="A44" s="6"/>
      <c r="B44" s="7"/>
      <c r="C44" s="40"/>
      <c r="D44" s="8"/>
    </row>
    <row r="45" spans="1:4" x14ac:dyDescent="0.25">
      <c r="A45" s="6"/>
      <c r="B45" s="7"/>
      <c r="C45" s="40"/>
      <c r="D45" s="8"/>
    </row>
    <row r="46" spans="1:4" x14ac:dyDescent="0.25">
      <c r="A46" s="3"/>
      <c r="B46" s="3"/>
      <c r="C46" s="34"/>
    </row>
    <row r="47" spans="1:4" x14ac:dyDescent="0.25">
      <c r="A47" s="6"/>
      <c r="B47" s="7"/>
      <c r="C47" s="35"/>
    </row>
  </sheetData>
  <phoneticPr fontId="0" type="noConversion"/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51"/>
  <sheetViews>
    <sheetView tabSelected="1" workbookViewId="0">
      <selection activeCell="D8" sqref="D8"/>
    </sheetView>
  </sheetViews>
  <sheetFormatPr defaultRowHeight="12.75" x14ac:dyDescent="0.2"/>
  <cols>
    <col min="1" max="1" width="1.25" style="44" customWidth="1"/>
    <col min="2" max="2" width="29.875" style="44" customWidth="1"/>
    <col min="3" max="3" width="7.625" style="45" bestFit="1" customWidth="1"/>
    <col min="4" max="4" width="10.25" style="45" bestFit="1" customWidth="1"/>
    <col min="5" max="7" width="9.875" style="45" bestFit="1" customWidth="1"/>
    <col min="8" max="16384" width="9" style="44"/>
  </cols>
  <sheetData>
    <row r="1" spans="1:18" ht="18.75" x14ac:dyDescent="0.3">
      <c r="A1" s="103" t="s">
        <v>168</v>
      </c>
      <c r="B1" s="103"/>
      <c r="C1" s="103"/>
      <c r="D1" s="103"/>
      <c r="E1" s="103"/>
      <c r="F1" s="103"/>
      <c r="G1" s="103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5.25" customHeight="1" thickBot="1" x14ac:dyDescent="0.25"/>
    <row r="3" spans="1:18" ht="15" customHeight="1" x14ac:dyDescent="0.2">
      <c r="A3" s="46"/>
      <c r="B3" s="46"/>
      <c r="C3" s="47" t="s">
        <v>130</v>
      </c>
      <c r="D3" s="84" t="s">
        <v>131</v>
      </c>
      <c r="E3" s="82" t="s">
        <v>132</v>
      </c>
      <c r="F3" s="47" t="s">
        <v>132</v>
      </c>
      <c r="G3" s="93" t="s">
        <v>132</v>
      </c>
    </row>
    <row r="4" spans="1:18" ht="15" customHeight="1" x14ac:dyDescent="0.2">
      <c r="A4" s="46"/>
      <c r="B4" s="46"/>
      <c r="C4" s="48" t="s">
        <v>153</v>
      </c>
      <c r="D4" s="85" t="s">
        <v>154</v>
      </c>
      <c r="E4" s="49" t="s">
        <v>154</v>
      </c>
      <c r="F4" s="48" t="s">
        <v>155</v>
      </c>
      <c r="G4" s="94" t="s">
        <v>162</v>
      </c>
    </row>
    <row r="5" spans="1:18" ht="15" customHeight="1" x14ac:dyDescent="0.2">
      <c r="A5" s="46"/>
      <c r="B5" s="46"/>
      <c r="C5" s="50" t="s">
        <v>35</v>
      </c>
      <c r="D5" s="86"/>
      <c r="E5" s="51"/>
      <c r="F5" s="50" t="s">
        <v>35</v>
      </c>
      <c r="G5" s="95" t="s">
        <v>35</v>
      </c>
    </row>
    <row r="6" spans="1:18" ht="15" customHeight="1" thickBot="1" x14ac:dyDescent="0.25">
      <c r="A6" s="46"/>
      <c r="B6" s="46"/>
      <c r="C6" s="52"/>
      <c r="D6" s="87"/>
      <c r="E6" s="43" t="s">
        <v>121</v>
      </c>
      <c r="F6" s="83" t="s">
        <v>121</v>
      </c>
      <c r="G6" s="96" t="s">
        <v>121</v>
      </c>
    </row>
    <row r="7" spans="1:18" ht="15.95" customHeight="1" x14ac:dyDescent="0.2">
      <c r="B7" s="53" t="s">
        <v>125</v>
      </c>
      <c r="C7" s="54">
        <v>1946</v>
      </c>
      <c r="D7" s="88">
        <f>1516552+413100</f>
        <v>1929652</v>
      </c>
      <c r="E7" s="55">
        <v>1945000</v>
      </c>
      <c r="F7" s="56">
        <v>2084</v>
      </c>
      <c r="G7" s="97">
        <v>2084</v>
      </c>
    </row>
    <row r="8" spans="1:18" ht="15.95" customHeight="1" x14ac:dyDescent="0.2">
      <c r="B8" s="53" t="s">
        <v>156</v>
      </c>
      <c r="C8" s="54">
        <v>-100</v>
      </c>
      <c r="D8" s="88">
        <v>0</v>
      </c>
      <c r="E8" s="55">
        <v>0</v>
      </c>
      <c r="F8" s="56">
        <v>0</v>
      </c>
      <c r="G8" s="97">
        <v>0</v>
      </c>
    </row>
    <row r="9" spans="1:18" ht="15.95" customHeight="1" x14ac:dyDescent="0.2">
      <c r="B9" s="53" t="s">
        <v>133</v>
      </c>
      <c r="C9" s="54">
        <v>253</v>
      </c>
      <c r="D9" s="88">
        <v>254355</v>
      </c>
      <c r="E9" s="55">
        <v>246000</v>
      </c>
      <c r="F9" s="56">
        <v>250</v>
      </c>
      <c r="G9" s="97">
        <v>250</v>
      </c>
    </row>
    <row r="10" spans="1:18" ht="15.95" customHeight="1" x14ac:dyDescent="0.2">
      <c r="B10" s="53" t="s">
        <v>163</v>
      </c>
      <c r="C10" s="54">
        <v>30</v>
      </c>
      <c r="D10" s="88">
        <f>74075-8480</f>
        <v>65595</v>
      </c>
      <c r="E10" s="55">
        <v>30000</v>
      </c>
      <c r="F10" s="56">
        <v>25</v>
      </c>
      <c r="G10" s="97">
        <v>30</v>
      </c>
    </row>
    <row r="11" spans="1:18" ht="15.95" customHeight="1" thickBot="1" x14ac:dyDescent="0.25">
      <c r="B11" s="53" t="s">
        <v>167</v>
      </c>
      <c r="C11" s="54">
        <v>8</v>
      </c>
      <c r="D11" s="88">
        <v>22153</v>
      </c>
      <c r="E11" s="55">
        <v>9000</v>
      </c>
      <c r="F11" s="56">
        <v>9</v>
      </c>
      <c r="G11" s="97">
        <v>22</v>
      </c>
    </row>
    <row r="12" spans="1:18" ht="15.95" customHeight="1" thickBot="1" x14ac:dyDescent="0.25">
      <c r="B12" s="57" t="s">
        <v>134</v>
      </c>
      <c r="C12" s="58">
        <f>SUM(C7:C11)</f>
        <v>2137</v>
      </c>
      <c r="D12" s="89">
        <f>SUM(D7:D11)</f>
        <v>2271755</v>
      </c>
      <c r="E12" s="59">
        <f>SUM(E7:E11)</f>
        <v>2230000</v>
      </c>
      <c r="F12" s="60">
        <f>SUM(F7:F11)</f>
        <v>2368</v>
      </c>
      <c r="G12" s="98">
        <f>SUM(G7:G11)</f>
        <v>2386</v>
      </c>
    </row>
    <row r="13" spans="1:18" ht="10.5" customHeight="1" x14ac:dyDescent="0.2">
      <c r="B13" s="61"/>
      <c r="C13" s="62"/>
      <c r="D13" s="90"/>
      <c r="E13" s="63"/>
      <c r="F13" s="64"/>
      <c r="G13" s="99"/>
    </row>
    <row r="14" spans="1:18" ht="15.95" customHeight="1" x14ac:dyDescent="0.2">
      <c r="B14" s="53" t="s">
        <v>151</v>
      </c>
      <c r="C14" s="54">
        <v>676</v>
      </c>
      <c r="D14" s="88">
        <f>336167+23255+41984+10417</f>
        <v>411823</v>
      </c>
      <c r="E14" s="55">
        <v>450000</v>
      </c>
      <c r="F14" s="56">
        <v>450</v>
      </c>
      <c r="G14" s="97">
        <v>450</v>
      </c>
    </row>
    <row r="15" spans="1:18" ht="15.95" customHeight="1" x14ac:dyDescent="0.2">
      <c r="B15" s="53" t="s">
        <v>135</v>
      </c>
      <c r="C15" s="54">
        <v>18</v>
      </c>
      <c r="D15" s="88">
        <f>95325+2745</f>
        <v>98070</v>
      </c>
      <c r="E15" s="55">
        <v>10000</v>
      </c>
      <c r="F15" s="56">
        <v>10</v>
      </c>
      <c r="G15" s="97">
        <v>20</v>
      </c>
    </row>
    <row r="16" spans="1:18" ht="15.95" customHeight="1" x14ac:dyDescent="0.2">
      <c r="B16" s="53" t="s">
        <v>136</v>
      </c>
      <c r="C16" s="54">
        <v>1</v>
      </c>
      <c r="D16" s="88">
        <v>3091</v>
      </c>
      <c r="E16" s="55">
        <v>20000</v>
      </c>
      <c r="F16" s="56">
        <v>15</v>
      </c>
      <c r="G16" s="97">
        <v>15</v>
      </c>
    </row>
    <row r="17" spans="2:7" ht="15.95" customHeight="1" x14ac:dyDescent="0.2">
      <c r="B17" s="53" t="s">
        <v>137</v>
      </c>
      <c r="C17" s="54">
        <v>0</v>
      </c>
      <c r="D17" s="88">
        <v>9178</v>
      </c>
      <c r="E17" s="55">
        <v>5000</v>
      </c>
      <c r="F17" s="56">
        <v>5</v>
      </c>
      <c r="G17" s="97">
        <v>5</v>
      </c>
    </row>
    <row r="18" spans="2:7" ht="15.95" customHeight="1" x14ac:dyDescent="0.2">
      <c r="B18" s="53" t="s">
        <v>138</v>
      </c>
      <c r="C18" s="54">
        <v>32</v>
      </c>
      <c r="D18" s="88">
        <v>20892</v>
      </c>
      <c r="E18" s="55">
        <v>10000</v>
      </c>
      <c r="F18" s="56">
        <v>10</v>
      </c>
      <c r="G18" s="97">
        <v>20</v>
      </c>
    </row>
    <row r="19" spans="2:7" ht="15.95" customHeight="1" x14ac:dyDescent="0.2">
      <c r="B19" s="53" t="s">
        <v>139</v>
      </c>
      <c r="C19" s="54">
        <v>245</v>
      </c>
      <c r="D19" s="88">
        <v>256262</v>
      </c>
      <c r="E19" s="55">
        <v>30000</v>
      </c>
      <c r="F19" s="56">
        <v>30</v>
      </c>
      <c r="G19" s="97">
        <v>30</v>
      </c>
    </row>
    <row r="20" spans="2:7" ht="15.95" customHeight="1" x14ac:dyDescent="0.2">
      <c r="B20" s="53" t="s">
        <v>80</v>
      </c>
      <c r="C20" s="54">
        <v>10</v>
      </c>
      <c r="D20" s="88">
        <v>0</v>
      </c>
      <c r="E20" s="55">
        <v>15000</v>
      </c>
      <c r="F20" s="56">
        <v>15</v>
      </c>
      <c r="G20" s="97">
        <v>15</v>
      </c>
    </row>
    <row r="21" spans="2:7" ht="15.95" customHeight="1" x14ac:dyDescent="0.2">
      <c r="B21" s="53" t="s">
        <v>140</v>
      </c>
      <c r="C21" s="54">
        <v>429</v>
      </c>
      <c r="D21" s="88">
        <v>423796</v>
      </c>
      <c r="E21" s="55">
        <v>450000</v>
      </c>
      <c r="F21" s="56">
        <v>450</v>
      </c>
      <c r="G21" s="97">
        <v>450</v>
      </c>
    </row>
    <row r="22" spans="2:7" ht="15.95" customHeight="1" x14ac:dyDescent="0.2">
      <c r="B22" s="53" t="s">
        <v>141</v>
      </c>
      <c r="C22" s="54">
        <v>17</v>
      </c>
      <c r="D22" s="88">
        <f>11163+31233+4610</f>
        <v>47006</v>
      </c>
      <c r="E22" s="55">
        <v>15000</v>
      </c>
      <c r="F22" s="56">
        <v>15</v>
      </c>
      <c r="G22" s="97">
        <v>17</v>
      </c>
    </row>
    <row r="23" spans="2:7" ht="15.95" customHeight="1" x14ac:dyDescent="0.2">
      <c r="B23" s="53" t="s">
        <v>46</v>
      </c>
      <c r="C23" s="54">
        <v>537</v>
      </c>
      <c r="D23" s="88">
        <f>641926+3661</f>
        <v>645587</v>
      </c>
      <c r="E23" s="55">
        <v>650000.04</v>
      </c>
      <c r="F23" s="56">
        <v>650</v>
      </c>
      <c r="G23" s="97">
        <v>650</v>
      </c>
    </row>
    <row r="24" spans="2:7" ht="15.95" customHeight="1" x14ac:dyDescent="0.2">
      <c r="B24" s="53" t="s">
        <v>97</v>
      </c>
      <c r="C24" s="54">
        <v>24</v>
      </c>
      <c r="D24" s="88">
        <v>24182</v>
      </c>
      <c r="E24" s="55">
        <v>25000</v>
      </c>
      <c r="F24" s="56">
        <v>25</v>
      </c>
      <c r="G24" s="97">
        <v>25</v>
      </c>
    </row>
    <row r="25" spans="2:7" ht="15.95" customHeight="1" x14ac:dyDescent="0.2">
      <c r="B25" s="53" t="s">
        <v>157</v>
      </c>
      <c r="C25" s="54">
        <v>14</v>
      </c>
      <c r="D25" s="88">
        <v>0</v>
      </c>
      <c r="E25" s="55">
        <v>0</v>
      </c>
      <c r="F25" s="56">
        <v>0</v>
      </c>
      <c r="G25" s="97">
        <v>0</v>
      </c>
    </row>
    <row r="26" spans="2:7" ht="15.95" customHeight="1" thickBot="1" x14ac:dyDescent="0.25">
      <c r="B26" s="53" t="s">
        <v>150</v>
      </c>
      <c r="C26" s="54">
        <v>53</v>
      </c>
      <c r="D26" s="88">
        <v>52946</v>
      </c>
      <c r="E26" s="55">
        <v>53000</v>
      </c>
      <c r="F26" s="56">
        <v>53</v>
      </c>
      <c r="G26" s="97">
        <v>53</v>
      </c>
    </row>
    <row r="27" spans="2:7" ht="15.95" customHeight="1" thickBot="1" x14ac:dyDescent="0.25">
      <c r="B27" s="57" t="s">
        <v>142</v>
      </c>
      <c r="C27" s="58">
        <f>SUM(C14:C26)</f>
        <v>2056</v>
      </c>
      <c r="D27" s="89">
        <f>SUM(D14:D26)</f>
        <v>1992833</v>
      </c>
      <c r="E27" s="65">
        <f>SUM(E14:E26)</f>
        <v>1733000.04</v>
      </c>
      <c r="F27" s="65">
        <f>SUM(F14:F26)</f>
        <v>1728</v>
      </c>
      <c r="G27" s="100">
        <f>SUM(G14:G26)</f>
        <v>1750</v>
      </c>
    </row>
    <row r="28" spans="2:7" ht="9.75" customHeight="1" x14ac:dyDescent="0.2">
      <c r="B28" s="66"/>
      <c r="C28" s="54"/>
      <c r="D28" s="91"/>
      <c r="F28" s="67"/>
      <c r="G28" s="97"/>
    </row>
    <row r="29" spans="2:7" ht="15.95" customHeight="1" x14ac:dyDescent="0.2">
      <c r="B29" s="53" t="s">
        <v>50</v>
      </c>
      <c r="C29" s="54">
        <v>11</v>
      </c>
      <c r="D29" s="88">
        <f>1741+2428</f>
        <v>4169</v>
      </c>
      <c r="E29" s="55">
        <v>15000</v>
      </c>
      <c r="F29" s="56">
        <v>15</v>
      </c>
      <c r="G29" s="97">
        <v>15</v>
      </c>
    </row>
    <row r="30" spans="2:7" ht="15.95" customHeight="1" x14ac:dyDescent="0.2">
      <c r="B30" s="53" t="s">
        <v>152</v>
      </c>
      <c r="C30" s="54">
        <v>30</v>
      </c>
      <c r="D30" s="88">
        <f>19000+3144</f>
        <v>22144</v>
      </c>
      <c r="E30" s="55">
        <v>35000</v>
      </c>
      <c r="F30" s="56">
        <v>34</v>
      </c>
      <c r="G30" s="97">
        <v>34</v>
      </c>
    </row>
    <row r="31" spans="2:7" ht="15.95" customHeight="1" x14ac:dyDescent="0.2">
      <c r="B31" s="53" t="s">
        <v>5</v>
      </c>
      <c r="C31" s="54">
        <v>24</v>
      </c>
      <c r="D31" s="88">
        <f>20556+365</f>
        <v>20921</v>
      </c>
      <c r="E31" s="55">
        <v>25000</v>
      </c>
      <c r="F31" s="56">
        <v>25</v>
      </c>
      <c r="G31" s="97">
        <v>25</v>
      </c>
    </row>
    <row r="32" spans="2:7" ht="15.95" customHeight="1" x14ac:dyDescent="0.2">
      <c r="B32" s="53" t="s">
        <v>8</v>
      </c>
      <c r="C32" s="54">
        <v>47</v>
      </c>
      <c r="D32" s="88">
        <v>49026</v>
      </c>
      <c r="E32" s="55">
        <v>65000</v>
      </c>
      <c r="F32" s="56">
        <v>50</v>
      </c>
      <c r="G32" s="97">
        <v>55</v>
      </c>
    </row>
    <row r="33" spans="2:7" ht="15.95" customHeight="1" x14ac:dyDescent="0.2">
      <c r="B33" s="53" t="s">
        <v>159</v>
      </c>
      <c r="C33" s="54">
        <v>10</v>
      </c>
      <c r="D33" s="88">
        <v>12212</v>
      </c>
      <c r="E33" s="55">
        <v>10000</v>
      </c>
      <c r="F33" s="56">
        <v>10</v>
      </c>
      <c r="G33" s="97">
        <v>10</v>
      </c>
    </row>
    <row r="34" spans="2:7" ht="15.95" customHeight="1" x14ac:dyDescent="0.2">
      <c r="B34" s="53" t="s">
        <v>143</v>
      </c>
      <c r="C34" s="54">
        <v>33</v>
      </c>
      <c r="D34" s="88">
        <f>17809+34375</f>
        <v>52184</v>
      </c>
      <c r="E34" s="55">
        <v>35000</v>
      </c>
      <c r="F34" s="56">
        <v>35</v>
      </c>
      <c r="G34" s="97">
        <v>50</v>
      </c>
    </row>
    <row r="35" spans="2:7" ht="15.95" customHeight="1" x14ac:dyDescent="0.2">
      <c r="B35" s="53" t="s">
        <v>126</v>
      </c>
      <c r="C35" s="54">
        <v>20</v>
      </c>
      <c r="D35" s="88">
        <v>20288</v>
      </c>
      <c r="E35" s="55">
        <v>21000</v>
      </c>
      <c r="F35" s="56">
        <v>21</v>
      </c>
      <c r="G35" s="97">
        <v>21</v>
      </c>
    </row>
    <row r="36" spans="2:7" ht="15.95" customHeight="1" x14ac:dyDescent="0.2">
      <c r="B36" s="53" t="s">
        <v>89</v>
      </c>
      <c r="C36" s="54">
        <v>108</v>
      </c>
      <c r="D36" s="88">
        <f>6120+104196</f>
        <v>110316</v>
      </c>
      <c r="E36" s="55">
        <v>105000</v>
      </c>
      <c r="F36" s="56">
        <v>110</v>
      </c>
      <c r="G36" s="97">
        <v>115</v>
      </c>
    </row>
    <row r="37" spans="2:7" ht="15.95" customHeight="1" x14ac:dyDescent="0.2">
      <c r="B37" s="53" t="s">
        <v>144</v>
      </c>
      <c r="C37" s="54">
        <v>0</v>
      </c>
      <c r="D37" s="88">
        <v>0</v>
      </c>
      <c r="E37" s="55">
        <v>12000</v>
      </c>
      <c r="F37" s="56">
        <v>12</v>
      </c>
      <c r="G37" s="97">
        <v>12</v>
      </c>
    </row>
    <row r="38" spans="2:7" ht="15.95" customHeight="1" x14ac:dyDescent="0.2">
      <c r="B38" s="53" t="s">
        <v>145</v>
      </c>
      <c r="C38" s="54">
        <v>0</v>
      </c>
      <c r="D38" s="88">
        <v>0</v>
      </c>
      <c r="E38" s="55">
        <v>169000</v>
      </c>
      <c r="F38" s="56">
        <v>323</v>
      </c>
      <c r="G38" s="97">
        <v>294</v>
      </c>
    </row>
    <row r="39" spans="2:7" ht="15.95" customHeight="1" x14ac:dyDescent="0.2">
      <c r="B39" s="53" t="s">
        <v>158</v>
      </c>
      <c r="C39" s="54">
        <v>12</v>
      </c>
      <c r="D39" s="88">
        <v>0</v>
      </c>
      <c r="E39" s="55">
        <v>0</v>
      </c>
      <c r="F39" s="56">
        <v>0</v>
      </c>
      <c r="G39" s="97">
        <v>0</v>
      </c>
    </row>
    <row r="40" spans="2:7" ht="15.95" customHeight="1" thickBot="1" x14ac:dyDescent="0.25">
      <c r="B40" s="53" t="s">
        <v>96</v>
      </c>
      <c r="C40" s="54">
        <v>43</v>
      </c>
      <c r="D40" s="88">
        <v>10744</v>
      </c>
      <c r="E40" s="55">
        <v>10000</v>
      </c>
      <c r="F40" s="56">
        <v>10</v>
      </c>
      <c r="G40" s="97">
        <v>10</v>
      </c>
    </row>
    <row r="41" spans="2:7" ht="15.95" customHeight="1" thickBot="1" x14ac:dyDescent="0.25">
      <c r="B41" s="57" t="s">
        <v>146</v>
      </c>
      <c r="C41" s="58">
        <f>SUM(C29:C40)</f>
        <v>338</v>
      </c>
      <c r="D41" s="92">
        <f>SUM(D29:D40)</f>
        <v>302004</v>
      </c>
      <c r="E41" s="58">
        <f>SUM(E29:E40)</f>
        <v>502000</v>
      </c>
      <c r="F41" s="58">
        <f>SUM(F29:F40)</f>
        <v>645</v>
      </c>
      <c r="G41" s="101">
        <f>SUM(G29:G40)</f>
        <v>641</v>
      </c>
    </row>
    <row r="42" spans="2:7" ht="9" customHeight="1" thickBot="1" x14ac:dyDescent="0.25">
      <c r="B42" s="68"/>
      <c r="C42" s="54"/>
      <c r="D42" s="88"/>
      <c r="E42" s="69"/>
      <c r="F42" s="56"/>
      <c r="G42" s="97"/>
    </row>
    <row r="43" spans="2:7" ht="15.95" customHeight="1" thickBot="1" x14ac:dyDescent="0.25">
      <c r="B43" s="57" t="s">
        <v>147</v>
      </c>
      <c r="C43" s="65">
        <f>C27+C41</f>
        <v>2394</v>
      </c>
      <c r="D43" s="89">
        <f>D27+D41</f>
        <v>2294837</v>
      </c>
      <c r="E43" s="65">
        <f>E27+E41</f>
        <v>2235000.04</v>
      </c>
      <c r="F43" s="65">
        <f>F27+F41</f>
        <v>2373</v>
      </c>
      <c r="G43" s="100">
        <f>G27+G41</f>
        <v>2391</v>
      </c>
    </row>
    <row r="44" spans="2:7" ht="15.95" customHeight="1" x14ac:dyDescent="0.2">
      <c r="B44" s="66" t="s">
        <v>40</v>
      </c>
      <c r="C44" s="54"/>
      <c r="D44" s="91"/>
      <c r="F44" s="67"/>
      <c r="G44" s="97"/>
    </row>
    <row r="45" spans="2:7" ht="15.95" customHeight="1" x14ac:dyDescent="0.2">
      <c r="B45" s="53" t="s">
        <v>127</v>
      </c>
      <c r="C45" s="54">
        <v>4</v>
      </c>
      <c r="D45" s="88">
        <v>2204</v>
      </c>
      <c r="E45" s="55">
        <v>5000</v>
      </c>
      <c r="F45" s="56">
        <v>5</v>
      </c>
      <c r="G45" s="97">
        <v>5</v>
      </c>
    </row>
    <row r="46" spans="2:7" ht="15.95" customHeight="1" x14ac:dyDescent="0.2">
      <c r="B46" s="53" t="s">
        <v>128</v>
      </c>
      <c r="C46" s="54">
        <v>0</v>
      </c>
      <c r="D46" s="88">
        <v>3982</v>
      </c>
      <c r="E46" s="55"/>
      <c r="F46" s="56"/>
      <c r="G46" s="97">
        <v>0</v>
      </c>
    </row>
    <row r="47" spans="2:7" ht="15.95" customHeight="1" thickBot="1" x14ac:dyDescent="0.25">
      <c r="B47" s="53" t="s">
        <v>129</v>
      </c>
      <c r="C47" s="54">
        <v>13</v>
      </c>
      <c r="D47" s="88">
        <v>5783</v>
      </c>
      <c r="E47" s="55"/>
      <c r="F47" s="56"/>
      <c r="G47" s="97">
        <v>0</v>
      </c>
    </row>
    <row r="48" spans="2:7" ht="15.95" customHeight="1" thickBot="1" x14ac:dyDescent="0.25">
      <c r="B48" s="57" t="s">
        <v>40</v>
      </c>
      <c r="C48" s="58">
        <f>SUM(C45:C47)</f>
        <v>17</v>
      </c>
      <c r="D48" s="92">
        <f>SUM(D45:D47)</f>
        <v>11969</v>
      </c>
      <c r="E48" s="58">
        <f>SUM(E45:E47)</f>
        <v>5000</v>
      </c>
      <c r="F48" s="58">
        <f>SUM(F45:F47)</f>
        <v>5</v>
      </c>
      <c r="G48" s="101">
        <f>SUM(G45:G47)</f>
        <v>5</v>
      </c>
    </row>
    <row r="49" spans="1:7" ht="9" customHeight="1" thickBot="1" x14ac:dyDescent="0.25">
      <c r="A49" s="53" t="s">
        <v>148</v>
      </c>
      <c r="C49" s="70"/>
      <c r="D49" s="71" t="s">
        <v>148</v>
      </c>
      <c r="E49" s="72" t="s">
        <v>148</v>
      </c>
      <c r="F49" s="73"/>
      <c r="G49" s="97"/>
    </row>
    <row r="50" spans="1:7" s="78" customFormat="1" ht="20.100000000000001" customHeight="1" thickBot="1" x14ac:dyDescent="0.35">
      <c r="B50" s="74" t="s">
        <v>149</v>
      </c>
      <c r="C50" s="75">
        <f>C12+C48-C43</f>
        <v>-240</v>
      </c>
      <c r="D50" s="76">
        <f>D12+D48-D43</f>
        <v>-11113</v>
      </c>
      <c r="E50" s="75">
        <f>E12+E48-E43</f>
        <v>-4.0000000037252903E-2</v>
      </c>
      <c r="F50" s="77">
        <f>F12+F48-F43</f>
        <v>0</v>
      </c>
      <c r="G50" s="102">
        <f>G12+G48-G43</f>
        <v>0</v>
      </c>
    </row>
    <row r="51" spans="1:7" x14ac:dyDescent="0.2">
      <c r="B51" s="61"/>
      <c r="C51" s="79"/>
      <c r="D51" s="63"/>
      <c r="E51" s="63"/>
      <c r="F51" s="63"/>
    </row>
  </sheetData>
  <mergeCells count="1">
    <mergeCell ref="A1:G1"/>
  </mergeCells>
  <pageMargins left="0.25" right="0.25" top="0.75" bottom="0.75" header="0.3" footer="0.3"/>
  <pageSetup paperSize="9" firstPageNumber="9" orientation="portrait" useFirstPageNumber="1" r:id="rId1"/>
  <headerFooter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G127"/>
  <sheetViews>
    <sheetView zoomScaleNormal="100" workbookViewId="0">
      <selection activeCell="E19" sqref="E19"/>
    </sheetView>
  </sheetViews>
  <sheetFormatPr defaultRowHeight="15.75" x14ac:dyDescent="0.25"/>
  <cols>
    <col min="1" max="1" width="4.75" customWidth="1"/>
    <col min="2" max="3" width="0" hidden="1" customWidth="1"/>
    <col min="4" max="4" width="57.875" customWidth="1"/>
    <col min="5" max="5" width="13.75" bestFit="1" customWidth="1"/>
    <col min="6" max="14" width="0" hidden="1" customWidth="1"/>
    <col min="15" max="15" width="3.375" customWidth="1"/>
    <col min="16" max="16" width="8.25" customWidth="1"/>
  </cols>
  <sheetData>
    <row r="1" spans="1:111" ht="30" customHeight="1" x14ac:dyDescent="0.3">
      <c r="A1" s="103" t="s">
        <v>160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11" ht="22.15" customHeight="1" x14ac:dyDescent="0.25">
      <c r="A2" s="104" t="s">
        <v>36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DF2" t="s">
        <v>24</v>
      </c>
    </row>
    <row r="3" spans="1:111" ht="15" customHeight="1" x14ac:dyDescent="0.25">
      <c r="A3" s="9"/>
      <c r="P3" s="15">
        <v>2016</v>
      </c>
    </row>
    <row r="4" spans="1:111" ht="15" customHeight="1" x14ac:dyDescent="0.25">
      <c r="A4" s="10" t="s">
        <v>25</v>
      </c>
      <c r="P4" s="15" t="s">
        <v>35</v>
      </c>
    </row>
    <row r="5" spans="1:111" ht="5.0999999999999996" customHeight="1" x14ac:dyDescent="0.25">
      <c r="P5" s="16"/>
      <c r="DG5" t="s">
        <v>24</v>
      </c>
    </row>
    <row r="6" spans="1:111" ht="18" customHeight="1" x14ac:dyDescent="0.25">
      <c r="A6" s="14">
        <v>2</v>
      </c>
      <c r="B6">
        <f>IF('Ark2'!CT174=2,'Ark2'!A174,0)</f>
        <v>0</v>
      </c>
      <c r="C6">
        <f>'Ark2'!B174</f>
        <v>27</v>
      </c>
      <c r="D6" t="str">
        <f>'Ark2'!C174</f>
        <v>Risterensningsanlæg</v>
      </c>
      <c r="E6" s="11">
        <f>'Ark2'!D176</f>
        <v>0</v>
      </c>
      <c r="F6" s="11">
        <f>'Ark2'!E176</f>
        <v>0</v>
      </c>
      <c r="G6" s="11">
        <f>'Ark2'!F176</f>
        <v>0</v>
      </c>
      <c r="H6" s="11">
        <f>'Ark2'!G176</f>
        <v>0</v>
      </c>
      <c r="I6" s="11">
        <f>'Ark2'!H176</f>
        <v>0</v>
      </c>
      <c r="J6" s="11">
        <f>'Ark2'!I176</f>
        <v>0</v>
      </c>
      <c r="K6" s="11">
        <f>'Ark2'!J176</f>
        <v>0</v>
      </c>
      <c r="L6" s="11">
        <f>'Ark2'!K176</f>
        <v>0</v>
      </c>
      <c r="M6" s="11">
        <f>'Ark2'!L176</f>
        <v>0</v>
      </c>
      <c r="N6" s="11">
        <f>'Ark2'!M176</f>
        <v>0</v>
      </c>
      <c r="O6" s="11"/>
      <c r="P6" s="17">
        <v>0</v>
      </c>
    </row>
    <row r="7" spans="1:111" ht="18" customHeight="1" x14ac:dyDescent="0.25">
      <c r="A7" s="14">
        <v>3</v>
      </c>
      <c r="D7" t="str">
        <f>'Ark2'!C178</f>
        <v>El-tavle</v>
      </c>
      <c r="E7" s="11">
        <f>Noter!E20</f>
        <v>597444.03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7">
        <f>Noter!G20</f>
        <v>645</v>
      </c>
    </row>
    <row r="8" spans="1:111" ht="18" customHeight="1" x14ac:dyDescent="0.25">
      <c r="A8" s="14"/>
      <c r="B8">
        <f>IF('Ark2'!CT182=2,'Ark2'!A182,0)</f>
        <v>0</v>
      </c>
      <c r="C8">
        <f>'Ark2'!B182</f>
        <v>28</v>
      </c>
      <c r="D8" t="str">
        <f>'Ark2'!C182</f>
        <v>Ejendommen, Kramnitzevej 21</v>
      </c>
      <c r="E8" s="12">
        <v>860000</v>
      </c>
      <c r="F8" s="11">
        <f>'Ark2'!E184</f>
        <v>1940000</v>
      </c>
      <c r="G8" s="11">
        <f>'Ark2'!F184</f>
        <v>0</v>
      </c>
      <c r="H8" s="11">
        <f>'Ark2'!G184</f>
        <v>0</v>
      </c>
      <c r="I8" s="11">
        <f>'Ark2'!H184</f>
        <v>0</v>
      </c>
      <c r="J8" s="11">
        <f>'Ark2'!I184</f>
        <v>0</v>
      </c>
      <c r="K8" s="11">
        <f>'Ark2'!J184</f>
        <v>0</v>
      </c>
      <c r="L8" s="11">
        <f>'Ark2'!K184</f>
        <v>0</v>
      </c>
      <c r="M8" s="11">
        <f>'Ark2'!L184</f>
        <v>0</v>
      </c>
      <c r="N8" s="11">
        <f>'Ark2'!M184</f>
        <v>0</v>
      </c>
      <c r="O8" s="11"/>
      <c r="P8" s="18">
        <v>860</v>
      </c>
    </row>
    <row r="9" spans="1:111" ht="18" hidden="1" customHeight="1" x14ac:dyDescent="0.25">
      <c r="A9" s="14"/>
      <c r="B9">
        <f>IF('Ark2'!CT186=2,'Ark2'!A186,0)</f>
        <v>0</v>
      </c>
      <c r="C9">
        <f>'Ark2'!B186</f>
        <v>29</v>
      </c>
      <c r="D9" t="str">
        <f>'Ark2'!C186</f>
        <v>Blank</v>
      </c>
      <c r="E9" s="11">
        <f>'Ark2'!D188</f>
        <v>0</v>
      </c>
      <c r="F9" s="11">
        <f>'Ark2'!E188</f>
        <v>0</v>
      </c>
      <c r="G9" s="11">
        <f>'Ark2'!F188</f>
        <v>0</v>
      </c>
      <c r="H9" s="11">
        <f>'Ark2'!G188</f>
        <v>0</v>
      </c>
      <c r="I9" s="11">
        <f>'Ark2'!H188</f>
        <v>0</v>
      </c>
      <c r="J9" s="11">
        <f>'Ark2'!I188</f>
        <v>0</v>
      </c>
      <c r="K9" s="11">
        <f>'Ark2'!J188</f>
        <v>0</v>
      </c>
      <c r="L9" s="11">
        <f>'Ark2'!K188</f>
        <v>0</v>
      </c>
      <c r="M9" s="11">
        <f>'Ark2'!L188</f>
        <v>0</v>
      </c>
      <c r="N9" s="11">
        <f>'Ark2'!M188</f>
        <v>0</v>
      </c>
      <c r="O9" s="11"/>
      <c r="P9" s="17">
        <v>0</v>
      </c>
    </row>
    <row r="10" spans="1:111" ht="18" hidden="1" customHeight="1" x14ac:dyDescent="0.25">
      <c r="A10" s="14"/>
      <c r="B10">
        <f>IF('Ark2'!CT190=2,'Ark2'!A190,0)</f>
        <v>0</v>
      </c>
      <c r="C10">
        <f>'Ark2'!B190</f>
        <v>30</v>
      </c>
      <c r="D10" t="str">
        <f>'Ark2'!C190</f>
        <v>Blank</v>
      </c>
      <c r="E10" s="11">
        <f>'Ark2'!D192</f>
        <v>0</v>
      </c>
      <c r="F10" s="11">
        <f>'Ark2'!E192</f>
        <v>0</v>
      </c>
      <c r="G10" s="11">
        <f>'Ark2'!F192</f>
        <v>0</v>
      </c>
      <c r="H10" s="11">
        <f>'Ark2'!G192</f>
        <v>0</v>
      </c>
      <c r="I10" s="11">
        <f>'Ark2'!H192</f>
        <v>0</v>
      </c>
      <c r="J10" s="11">
        <f>'Ark2'!I192</f>
        <v>0</v>
      </c>
      <c r="K10" s="11">
        <f>'Ark2'!J192</f>
        <v>0</v>
      </c>
      <c r="L10" s="11">
        <f>'Ark2'!K192</f>
        <v>0</v>
      </c>
      <c r="M10" s="11">
        <f>'Ark2'!L192</f>
        <v>0</v>
      </c>
      <c r="N10" s="11">
        <f>'Ark2'!M192</f>
        <v>0</v>
      </c>
      <c r="O10" s="11"/>
      <c r="P10" s="17">
        <v>0</v>
      </c>
    </row>
    <row r="11" spans="1:111" ht="18" hidden="1" customHeight="1" x14ac:dyDescent="0.25">
      <c r="A11" s="14"/>
      <c r="D11" t="str">
        <f>'Ark2'!C194</f>
        <v>Blank</v>
      </c>
      <c r="E11" s="11">
        <f>'Ark2'!D196</f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7">
        <v>0</v>
      </c>
    </row>
    <row r="12" spans="1:111" ht="18" hidden="1" customHeight="1" x14ac:dyDescent="0.25">
      <c r="A12" s="14"/>
      <c r="B12">
        <f>IF('Ark2'!CT199=2,'Ark2'!A199,0)</f>
        <v>0</v>
      </c>
      <c r="C12">
        <f>'Ark2'!B199</f>
        <v>31</v>
      </c>
      <c r="D12" t="str">
        <f>'Ark2'!C199</f>
        <v>Blank</v>
      </c>
      <c r="E12" s="22">
        <f>'Ark2'!D201</f>
        <v>0</v>
      </c>
      <c r="F12" s="22">
        <f>'Ark2'!E201</f>
        <v>0</v>
      </c>
      <c r="G12" s="22">
        <f>'Ark2'!F201</f>
        <v>0</v>
      </c>
      <c r="H12" s="22">
        <f>'Ark2'!G201</f>
        <v>0</v>
      </c>
      <c r="I12" s="22">
        <f>'Ark2'!H201</f>
        <v>0</v>
      </c>
      <c r="J12" s="22">
        <f>'Ark2'!I201</f>
        <v>0</v>
      </c>
      <c r="K12" s="22">
        <f>'Ark2'!J201</f>
        <v>0</v>
      </c>
      <c r="L12" s="22">
        <f>'Ark2'!K201</f>
        <v>0</v>
      </c>
      <c r="M12" s="22">
        <f>'Ark2'!L201</f>
        <v>0</v>
      </c>
      <c r="N12" s="22">
        <f>'Ark2'!M201</f>
        <v>0</v>
      </c>
      <c r="O12" s="22"/>
      <c r="P12" s="23">
        <v>0</v>
      </c>
    </row>
    <row r="13" spans="1:111" ht="18.95" hidden="1" customHeight="1" x14ac:dyDescent="0.25">
      <c r="A13" s="14"/>
      <c r="B13">
        <f>IF('Ark2'!CT203=2,'Ark2'!A203,0)</f>
        <v>0</v>
      </c>
      <c r="C13">
        <f>'Ark2'!B203</f>
        <v>32</v>
      </c>
      <c r="D13" t="str">
        <f>'Ark2'!C203</f>
        <v>Blank</v>
      </c>
      <c r="E13" s="12">
        <f>'Ark2'!D205</f>
        <v>0</v>
      </c>
      <c r="F13" s="11">
        <f>'Ark2'!E205</f>
        <v>0</v>
      </c>
      <c r="G13" s="11">
        <f>'Ark2'!F205</f>
        <v>0</v>
      </c>
      <c r="H13" s="11">
        <f>'Ark2'!G205</f>
        <v>0</v>
      </c>
      <c r="I13" s="11">
        <f>'Ark2'!H205</f>
        <v>0</v>
      </c>
      <c r="J13" s="11">
        <f>'Ark2'!I205</f>
        <v>0</v>
      </c>
      <c r="K13" s="11">
        <f>'Ark2'!J205</f>
        <v>0</v>
      </c>
      <c r="L13" s="11">
        <f>'Ark2'!K205</f>
        <v>0</v>
      </c>
      <c r="M13" s="11">
        <f>'Ark2'!L205</f>
        <v>0</v>
      </c>
      <c r="N13" s="11">
        <f>'Ark2'!M205</f>
        <v>0</v>
      </c>
      <c r="O13" s="11"/>
      <c r="P13" s="18">
        <v>0</v>
      </c>
    </row>
    <row r="14" spans="1:111" ht="21" customHeight="1" x14ac:dyDescent="0.25">
      <c r="A14" s="14"/>
      <c r="D14" s="9" t="s">
        <v>101</v>
      </c>
      <c r="E14" s="13">
        <f>SUM(E6:E13)</f>
        <v>1457444.03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9">
        <f>SUM(P6:P13)</f>
        <v>1505</v>
      </c>
    </row>
    <row r="15" spans="1:111" ht="15" customHeight="1" x14ac:dyDescent="0.25">
      <c r="A15" s="14"/>
      <c r="D15" s="9"/>
      <c r="E15" s="13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9"/>
    </row>
    <row r="16" spans="1:111" ht="21" customHeight="1" x14ac:dyDescent="0.25">
      <c r="A16" s="14"/>
      <c r="D16" s="9" t="s">
        <v>27</v>
      </c>
      <c r="E16" s="13">
        <f>E14</f>
        <v>1457444.03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9">
        <f>P14</f>
        <v>1505</v>
      </c>
    </row>
    <row r="17" spans="1:16" ht="14.25" customHeight="1" x14ac:dyDescent="0.25">
      <c r="A17" s="14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9"/>
    </row>
    <row r="18" spans="1:16" ht="17.100000000000001" customHeight="1" x14ac:dyDescent="0.25">
      <c r="A18" s="14"/>
      <c r="D18" t="s">
        <v>166</v>
      </c>
      <c r="E18" s="11">
        <f>-12832+71573</f>
        <v>58741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7">
        <v>0</v>
      </c>
    </row>
    <row r="19" spans="1:16" ht="18" customHeight="1" x14ac:dyDescent="0.25">
      <c r="A19" s="14"/>
      <c r="D19" t="s">
        <v>83</v>
      </c>
      <c r="E19" s="11">
        <v>199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23">
        <v>6</v>
      </c>
    </row>
    <row r="20" spans="1:16" ht="21" customHeight="1" x14ac:dyDescent="0.4">
      <c r="A20" s="14"/>
      <c r="D20" t="str">
        <f>'Ark2'!C219</f>
        <v>Tilgodehavende energiafgifter</v>
      </c>
      <c r="E20" s="29">
        <v>164288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31">
        <v>37</v>
      </c>
    </row>
    <row r="21" spans="1:16" ht="20.100000000000001" hidden="1" customHeight="1" x14ac:dyDescent="0.4">
      <c r="A21" s="14"/>
      <c r="D21" s="24" t="s">
        <v>84</v>
      </c>
      <c r="E21" s="29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31">
        <v>0</v>
      </c>
    </row>
    <row r="22" spans="1:16" ht="21" customHeight="1" x14ac:dyDescent="0.55000000000000004">
      <c r="A22" s="14"/>
      <c r="D22" s="9" t="s">
        <v>83</v>
      </c>
      <c r="E22" s="37">
        <f>SUM(E18:E21)</f>
        <v>223228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38">
        <f>SUM(P19:P21)</f>
        <v>43</v>
      </c>
    </row>
    <row r="23" spans="1:16" ht="9.9499999999999993" customHeight="1" x14ac:dyDescent="0.25">
      <c r="A23" s="14"/>
      <c r="E23" s="22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23"/>
    </row>
    <row r="24" spans="1:16" ht="21.95" customHeight="1" x14ac:dyDescent="0.25">
      <c r="A24" s="14">
        <v>4</v>
      </c>
      <c r="B24">
        <f>IF('Ark2'!CT227=2,'Ark2'!A227,0)</f>
        <v>0</v>
      </c>
      <c r="C24">
        <f>'Ark2'!B227</f>
        <v>35</v>
      </c>
      <c r="D24" s="9" t="str">
        <f>'Ark2'!C227</f>
        <v>Værdipapirer</v>
      </c>
      <c r="E24" s="13">
        <f>Noter!E25</f>
        <v>145498</v>
      </c>
      <c r="F24" s="11">
        <f>'Ark2'!E229</f>
        <v>551153</v>
      </c>
      <c r="G24" s="11">
        <f>'Ark2'!F229</f>
        <v>0</v>
      </c>
      <c r="H24" s="11">
        <f>'Ark2'!G229</f>
        <v>0</v>
      </c>
      <c r="I24" s="11">
        <f>'Ark2'!H229</f>
        <v>0</v>
      </c>
      <c r="J24" s="11">
        <f>'Ark2'!I229</f>
        <v>0</v>
      </c>
      <c r="K24" s="11">
        <f>'Ark2'!J229</f>
        <v>0</v>
      </c>
      <c r="L24" s="11">
        <f>'Ark2'!K229</f>
        <v>0</v>
      </c>
      <c r="M24" s="11">
        <f>'Ark2'!L229</f>
        <v>0</v>
      </c>
      <c r="N24" s="11">
        <f>'Ark2'!M229</f>
        <v>0</v>
      </c>
      <c r="O24" s="11"/>
      <c r="P24" s="19">
        <f>Noter!G25</f>
        <v>140</v>
      </c>
    </row>
    <row r="25" spans="1:16" ht="18" customHeight="1" x14ac:dyDescent="0.25">
      <c r="A25" s="14"/>
      <c r="E25" s="12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8"/>
    </row>
    <row r="26" spans="1:16" ht="21.95" customHeight="1" x14ac:dyDescent="0.55000000000000004">
      <c r="A26" s="14">
        <v>5</v>
      </c>
      <c r="D26" s="9" t="str">
        <f>'Ark2'!C207</f>
        <v>Likvide beholdninger</v>
      </c>
      <c r="E26" s="37">
        <f>Noter!E30</f>
        <v>1316011.0699999998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38">
        <f>Noter!G30</f>
        <v>1176</v>
      </c>
    </row>
    <row r="27" spans="1:16" ht="14.1" customHeight="1" x14ac:dyDescent="0.25">
      <c r="A27" s="14"/>
      <c r="E27" s="12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8"/>
    </row>
    <row r="28" spans="1:16" ht="21" customHeight="1" x14ac:dyDescent="0.25">
      <c r="D28" s="9" t="s">
        <v>26</v>
      </c>
      <c r="E28" s="13">
        <f>E22+E24+E26</f>
        <v>1684737.0699999998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9">
        <f>P22+P24+P26</f>
        <v>1359</v>
      </c>
    </row>
    <row r="29" spans="1:16" ht="15" customHeight="1" x14ac:dyDescent="0.25"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7"/>
    </row>
    <row r="30" spans="1:16" ht="21" customHeight="1" x14ac:dyDescent="0.25">
      <c r="D30" s="9" t="s">
        <v>36</v>
      </c>
      <c r="E30" s="13">
        <f>E14+E28</f>
        <v>3142181.0999999996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9">
        <f>P14+P28</f>
        <v>2864</v>
      </c>
    </row>
    <row r="31" spans="1:16" ht="15" customHeight="1" x14ac:dyDescent="0.25">
      <c r="D31" s="9"/>
      <c r="E31" s="13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20"/>
    </row>
    <row r="32" spans="1:16" ht="15" customHeight="1" x14ac:dyDescent="0.25">
      <c r="D32" s="9"/>
      <c r="E32" s="13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20"/>
    </row>
    <row r="33" spans="1:16" ht="15" customHeight="1" x14ac:dyDescent="0.25"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21"/>
    </row>
    <row r="34" spans="1:16" ht="19.899999999999999" customHeight="1" x14ac:dyDescent="0.25">
      <c r="A34" s="104" t="s">
        <v>37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</row>
    <row r="35" spans="1:16" ht="15" customHeight="1" x14ac:dyDescent="0.25"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21"/>
    </row>
    <row r="36" spans="1:16" ht="18" customHeight="1" x14ac:dyDescent="0.25">
      <c r="B36">
        <f>IF('Ark2'!CT231=2,'Ark2'!A231,0)</f>
        <v>0</v>
      </c>
      <c r="C36">
        <f>'Ark2'!B231</f>
        <v>36</v>
      </c>
      <c r="D36" s="24" t="s">
        <v>161</v>
      </c>
      <c r="E36" s="11">
        <v>2472019</v>
      </c>
      <c r="F36" s="11">
        <f>'Ark2'!E233</f>
        <v>-4370467</v>
      </c>
      <c r="G36" s="11">
        <f>'Ark2'!F233</f>
        <v>0</v>
      </c>
      <c r="H36" s="11">
        <f>'Ark2'!G233</f>
        <v>0</v>
      </c>
      <c r="I36" s="11">
        <f>'Ark2'!H233</f>
        <v>0</v>
      </c>
      <c r="J36" s="11">
        <f>'Ark2'!I233</f>
        <v>0</v>
      </c>
      <c r="K36" s="11">
        <f>'Ark2'!J233</f>
        <v>0</v>
      </c>
      <c r="L36" s="11">
        <f>'Ark2'!K233</f>
        <v>0</v>
      </c>
      <c r="M36" s="11">
        <f>'Ark2'!L233</f>
        <v>0</v>
      </c>
      <c r="N36" s="11">
        <f>'Ark2'!M233</f>
        <v>0</v>
      </c>
      <c r="O36" s="11"/>
      <c r="P36" s="17">
        <v>2707</v>
      </c>
    </row>
    <row r="37" spans="1:16" ht="18" hidden="1" customHeight="1" x14ac:dyDescent="0.25">
      <c r="B37">
        <f>IF('Ark2'!CT235=2,'Ark2'!A235,0)</f>
        <v>0</v>
      </c>
      <c r="C37">
        <f>'Ark2'!B235</f>
        <v>37</v>
      </c>
      <c r="D37" t="str">
        <f>'Ark2'!C235</f>
        <v>Regulering ejendomsværdi</v>
      </c>
      <c r="E37" s="11">
        <v>0</v>
      </c>
      <c r="F37" s="11">
        <f>'Ark2'!E237</f>
        <v>0</v>
      </c>
      <c r="G37" s="11">
        <f>'Ark2'!F237</f>
        <v>0</v>
      </c>
      <c r="H37" s="11">
        <f>'Ark2'!G237</f>
        <v>0</v>
      </c>
      <c r="I37" s="11">
        <f>'Ark2'!H237</f>
        <v>0</v>
      </c>
      <c r="J37" s="11">
        <f>'Ark2'!I237</f>
        <v>0</v>
      </c>
      <c r="K37" s="11">
        <f>'Ark2'!J237</f>
        <v>0</v>
      </c>
      <c r="L37" s="11">
        <f>'Ark2'!K237</f>
        <v>0</v>
      </c>
      <c r="M37" s="11">
        <f>'Ark2'!L237</f>
        <v>0</v>
      </c>
      <c r="N37" s="11">
        <f>'Ark2'!M237</f>
        <v>0</v>
      </c>
      <c r="O37" s="11"/>
      <c r="P37" s="17">
        <v>0</v>
      </c>
    </row>
    <row r="38" spans="1:16" ht="18" customHeight="1" x14ac:dyDescent="0.25">
      <c r="D38" t="s">
        <v>124</v>
      </c>
      <c r="E38" s="11">
        <v>4935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7">
        <v>5</v>
      </c>
    </row>
    <row r="39" spans="1:16" ht="18" customHeight="1" x14ac:dyDescent="0.25">
      <c r="D39" t="s">
        <v>34</v>
      </c>
      <c r="E39" s="12">
        <f>'Res.opg.'!D50</f>
        <v>-11113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8">
        <v>-240</v>
      </c>
    </row>
    <row r="40" spans="1:16" ht="21" customHeight="1" x14ac:dyDescent="0.25">
      <c r="D40" s="9" t="s">
        <v>39</v>
      </c>
      <c r="E40" s="13">
        <f>SUM(E36:E39)</f>
        <v>2465841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9">
        <f>SUM(P36:P39)</f>
        <v>2472</v>
      </c>
    </row>
    <row r="41" spans="1:16" ht="9.9499999999999993" customHeight="1" x14ac:dyDescent="0.25"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7"/>
    </row>
    <row r="42" spans="1:16" ht="18" customHeight="1" x14ac:dyDescent="0.25">
      <c r="B42">
        <f>IF('Ark2'!CT255=2,'Ark2'!A255,0)</f>
        <v>0</v>
      </c>
      <c r="C42">
        <f>'Ark2'!B255</f>
        <v>41</v>
      </c>
      <c r="D42" t="str">
        <f>'Ark2'!C255</f>
        <v>Indeholdt A-skat og arbejdsmarkedsbidrag</v>
      </c>
      <c r="E42" s="11">
        <f>13817+3040</f>
        <v>16857</v>
      </c>
      <c r="F42" s="11">
        <f>'Ark2'!E257</f>
        <v>-46398</v>
      </c>
      <c r="G42" s="11">
        <f>'Ark2'!F257</f>
        <v>0</v>
      </c>
      <c r="H42" s="11">
        <f>'Ark2'!G257</f>
        <v>0</v>
      </c>
      <c r="I42" s="11">
        <f>'Ark2'!H257</f>
        <v>0</v>
      </c>
      <c r="J42" s="11">
        <f>'Ark2'!I257</f>
        <v>0</v>
      </c>
      <c r="K42" s="11">
        <f>'Ark2'!J257</f>
        <v>0</v>
      </c>
      <c r="L42" s="11">
        <f>'Ark2'!K257</f>
        <v>0</v>
      </c>
      <c r="M42" s="11">
        <f>'Ark2'!L257</f>
        <v>0</v>
      </c>
      <c r="N42" s="11">
        <f>'Ark2'!M257</f>
        <v>0</v>
      </c>
      <c r="O42" s="11"/>
      <c r="P42" s="17">
        <v>32</v>
      </c>
    </row>
    <row r="43" spans="1:16" ht="18" customHeight="1" x14ac:dyDescent="0.25">
      <c r="D43" t="str">
        <f>'Ark2'!C263</f>
        <v>Skyldig elektricitet</v>
      </c>
      <c r="E43" s="11">
        <v>633791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7">
        <v>123</v>
      </c>
    </row>
    <row r="44" spans="1:16" ht="18" customHeight="1" x14ac:dyDescent="0.25">
      <c r="D44" s="24" t="s">
        <v>69</v>
      </c>
      <c r="E44" s="11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7">
        <v>114</v>
      </c>
    </row>
    <row r="45" spans="1:16" ht="18" customHeight="1" x14ac:dyDescent="0.25">
      <c r="D45" t="str">
        <f>'Ark2'!C271</f>
        <v>Leverandører</v>
      </c>
      <c r="E45" s="12">
        <f>20162+5530</f>
        <v>25692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8">
        <v>123</v>
      </c>
    </row>
    <row r="46" spans="1:16" ht="0.2" customHeight="1" x14ac:dyDescent="0.25">
      <c r="E46" s="12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8"/>
    </row>
    <row r="47" spans="1:16" ht="0.2" customHeight="1" x14ac:dyDescent="0.25">
      <c r="E47" s="12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8"/>
    </row>
    <row r="48" spans="1:16" ht="0.2" customHeight="1" x14ac:dyDescent="0.25">
      <c r="E48" s="12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8"/>
    </row>
    <row r="49" spans="5:16" ht="0.2" customHeight="1" x14ac:dyDescent="0.25">
      <c r="E49" s="12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8"/>
    </row>
    <row r="50" spans="5:16" ht="0.2" customHeight="1" x14ac:dyDescent="0.25">
      <c r="E50" s="12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8"/>
    </row>
    <row r="51" spans="5:16" ht="0.2" customHeight="1" x14ac:dyDescent="0.25">
      <c r="E51" s="12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8"/>
    </row>
    <row r="52" spans="5:16" ht="0.2" customHeight="1" x14ac:dyDescent="0.25">
      <c r="E52" s="12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8"/>
    </row>
    <row r="53" spans="5:16" ht="0.2" customHeight="1" x14ac:dyDescent="0.25">
      <c r="E53" s="12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8"/>
    </row>
    <row r="54" spans="5:16" ht="0.2" customHeight="1" x14ac:dyDescent="0.25">
      <c r="E54" s="12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8"/>
    </row>
    <row r="55" spans="5:16" ht="0.2" customHeight="1" x14ac:dyDescent="0.25">
      <c r="E55" s="12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8"/>
    </row>
    <row r="56" spans="5:16" ht="0.2" customHeight="1" x14ac:dyDescent="0.25">
      <c r="E56" s="12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8"/>
    </row>
    <row r="57" spans="5:16" ht="0.2" customHeight="1" x14ac:dyDescent="0.25">
      <c r="E57" s="12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8"/>
    </row>
    <row r="58" spans="5:16" ht="0.2" customHeight="1" x14ac:dyDescent="0.25">
      <c r="E58" s="12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8"/>
    </row>
    <row r="59" spans="5:16" ht="0.2" customHeight="1" x14ac:dyDescent="0.25">
      <c r="E59" s="12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8"/>
    </row>
    <row r="60" spans="5:16" ht="0.2" customHeight="1" x14ac:dyDescent="0.25">
      <c r="E60" s="12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8"/>
    </row>
    <row r="61" spans="5:16" ht="0.2" customHeight="1" x14ac:dyDescent="0.25">
      <c r="E61" s="12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8"/>
    </row>
    <row r="62" spans="5:16" ht="0.2" customHeight="1" x14ac:dyDescent="0.25">
      <c r="E62" s="12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8"/>
    </row>
    <row r="63" spans="5:16" ht="0.2" customHeight="1" x14ac:dyDescent="0.25">
      <c r="E63" s="12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8"/>
    </row>
    <row r="64" spans="5:16" ht="0.2" customHeight="1" x14ac:dyDescent="0.25">
      <c r="E64" s="12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8"/>
    </row>
    <row r="65" spans="5:16" ht="0.2" customHeight="1" x14ac:dyDescent="0.25">
      <c r="E65" s="12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8"/>
    </row>
    <row r="66" spans="5:16" ht="0.2" customHeight="1" x14ac:dyDescent="0.25">
      <c r="E66" s="12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8"/>
    </row>
    <row r="67" spans="5:16" ht="0.2" customHeight="1" x14ac:dyDescent="0.25">
      <c r="E67" s="12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8"/>
    </row>
    <row r="68" spans="5:16" ht="0.2" customHeight="1" x14ac:dyDescent="0.25">
      <c r="E68" s="12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8"/>
    </row>
    <row r="69" spans="5:16" ht="0.2" customHeight="1" x14ac:dyDescent="0.25">
      <c r="E69" s="12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8"/>
    </row>
    <row r="70" spans="5:16" ht="0.2" customHeight="1" x14ac:dyDescent="0.25">
      <c r="E70" s="12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8"/>
    </row>
    <row r="71" spans="5:16" ht="0.2" customHeight="1" x14ac:dyDescent="0.25">
      <c r="E71" s="12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8"/>
    </row>
    <row r="72" spans="5:16" ht="0.2" customHeight="1" x14ac:dyDescent="0.25">
      <c r="E72" s="12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8"/>
    </row>
    <row r="73" spans="5:16" ht="0.2" customHeight="1" x14ac:dyDescent="0.25">
      <c r="E73" s="12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8"/>
    </row>
    <row r="74" spans="5:16" ht="0.2" customHeight="1" x14ac:dyDescent="0.25">
      <c r="E74" s="12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8"/>
    </row>
    <row r="75" spans="5:16" ht="0.2" customHeight="1" x14ac:dyDescent="0.25">
      <c r="E75" s="12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8"/>
    </row>
    <row r="76" spans="5:16" ht="0.2" customHeight="1" x14ac:dyDescent="0.25">
      <c r="E76" s="12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8"/>
    </row>
    <row r="77" spans="5:16" ht="0.2" customHeight="1" x14ac:dyDescent="0.25">
      <c r="E77" s="12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8"/>
    </row>
    <row r="78" spans="5:16" ht="0.2" customHeight="1" x14ac:dyDescent="0.25">
      <c r="E78" s="12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8"/>
    </row>
    <row r="79" spans="5:16" ht="0.2" customHeight="1" x14ac:dyDescent="0.25">
      <c r="E79" s="12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8"/>
    </row>
    <row r="80" spans="5:16" ht="0.2" customHeight="1" x14ac:dyDescent="0.25">
      <c r="E80" s="12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8"/>
    </row>
    <row r="81" spans="5:16" ht="0.2" customHeight="1" x14ac:dyDescent="0.25">
      <c r="E81" s="12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8"/>
    </row>
    <row r="82" spans="5:16" ht="0.2" customHeight="1" x14ac:dyDescent="0.25">
      <c r="E82" s="12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8"/>
    </row>
    <row r="83" spans="5:16" ht="0.2" customHeight="1" x14ac:dyDescent="0.25">
      <c r="E83" s="12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8"/>
    </row>
    <row r="84" spans="5:16" ht="0.2" customHeight="1" x14ac:dyDescent="0.25">
      <c r="E84" s="12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8"/>
    </row>
    <row r="85" spans="5:16" ht="0.2" customHeight="1" x14ac:dyDescent="0.25">
      <c r="E85" s="12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8"/>
    </row>
    <row r="86" spans="5:16" ht="0.2" customHeight="1" x14ac:dyDescent="0.25">
      <c r="E86" s="12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8"/>
    </row>
    <row r="87" spans="5:16" ht="0.2" customHeight="1" x14ac:dyDescent="0.25">
      <c r="E87" s="12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8"/>
    </row>
    <row r="88" spans="5:16" ht="0.2" customHeight="1" x14ac:dyDescent="0.25">
      <c r="E88" s="12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8"/>
    </row>
    <row r="89" spans="5:16" ht="0.2" customHeight="1" x14ac:dyDescent="0.25">
      <c r="E89" s="12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8"/>
    </row>
    <row r="90" spans="5:16" ht="0.2" customHeight="1" x14ac:dyDescent="0.25">
      <c r="E90" s="12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8"/>
    </row>
    <row r="91" spans="5:16" ht="0.2" customHeight="1" x14ac:dyDescent="0.25">
      <c r="E91" s="12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8"/>
    </row>
    <row r="92" spans="5:16" ht="0.2" customHeight="1" x14ac:dyDescent="0.25">
      <c r="E92" s="12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8"/>
    </row>
    <row r="93" spans="5:16" ht="0.2" customHeight="1" x14ac:dyDescent="0.25">
      <c r="E93" s="12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8"/>
    </row>
    <row r="94" spans="5:16" ht="0.2" customHeight="1" x14ac:dyDescent="0.25">
      <c r="E94" s="12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8"/>
    </row>
    <row r="95" spans="5:16" ht="0.2" customHeight="1" x14ac:dyDescent="0.25">
      <c r="E95" s="12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8"/>
    </row>
    <row r="96" spans="5:16" ht="0.2" customHeight="1" x14ac:dyDescent="0.25">
      <c r="E96" s="12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8"/>
    </row>
    <row r="97" spans="5:16" ht="0.2" customHeight="1" x14ac:dyDescent="0.25">
      <c r="E97" s="12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8"/>
    </row>
    <row r="98" spans="5:16" ht="0.2" customHeight="1" x14ac:dyDescent="0.25">
      <c r="E98" s="12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8"/>
    </row>
    <row r="99" spans="5:16" ht="0.2" customHeight="1" x14ac:dyDescent="0.25">
      <c r="E99" s="12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8"/>
    </row>
    <row r="100" spans="5:16" ht="0.2" customHeight="1" x14ac:dyDescent="0.25">
      <c r="E100" s="12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8"/>
    </row>
    <row r="101" spans="5:16" ht="0.2" customHeight="1" x14ac:dyDescent="0.25">
      <c r="E101" s="12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8"/>
    </row>
    <row r="102" spans="5:16" ht="0.2" customHeight="1" x14ac:dyDescent="0.25">
      <c r="E102" s="12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8"/>
    </row>
    <row r="103" spans="5:16" ht="0.2" customHeight="1" x14ac:dyDescent="0.25">
      <c r="E103" s="12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8"/>
    </row>
    <row r="104" spans="5:16" ht="0.2" customHeight="1" x14ac:dyDescent="0.25">
      <c r="E104" s="12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8"/>
    </row>
    <row r="105" spans="5:16" ht="0.2" customHeight="1" x14ac:dyDescent="0.25">
      <c r="E105" s="12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8"/>
    </row>
    <row r="106" spans="5:16" ht="0.2" customHeight="1" x14ac:dyDescent="0.25">
      <c r="E106" s="12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8"/>
    </row>
    <row r="107" spans="5:16" ht="0.2" customHeight="1" x14ac:dyDescent="0.25">
      <c r="E107" s="12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8"/>
    </row>
    <row r="108" spans="5:16" ht="0.2" customHeight="1" x14ac:dyDescent="0.25">
      <c r="E108" s="12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8"/>
    </row>
    <row r="109" spans="5:16" ht="0.2" customHeight="1" x14ac:dyDescent="0.25">
      <c r="E109" s="12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8"/>
    </row>
    <row r="110" spans="5:16" ht="0.2" customHeight="1" x14ac:dyDescent="0.25">
      <c r="E110" s="12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8"/>
    </row>
    <row r="111" spans="5:16" ht="0.2" customHeight="1" x14ac:dyDescent="0.25">
      <c r="E111" s="12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8"/>
    </row>
    <row r="112" spans="5:16" ht="0.2" customHeight="1" x14ac:dyDescent="0.25">
      <c r="E112" s="12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8"/>
    </row>
    <row r="113" spans="4:16" ht="0.2" customHeight="1" x14ac:dyDescent="0.25">
      <c r="E113" s="12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8"/>
    </row>
    <row r="114" spans="4:16" ht="0.2" customHeight="1" x14ac:dyDescent="0.25">
      <c r="E114" s="12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8"/>
    </row>
    <row r="115" spans="4:16" ht="0.2" customHeight="1" x14ac:dyDescent="0.25">
      <c r="E115" s="12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8"/>
    </row>
    <row r="116" spans="4:16" ht="0.2" customHeight="1" x14ac:dyDescent="0.25">
      <c r="E116" s="12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8"/>
    </row>
    <row r="117" spans="4:16" ht="0.2" customHeight="1" x14ac:dyDescent="0.25">
      <c r="E117" s="12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8"/>
    </row>
    <row r="118" spans="4:16" ht="0.2" customHeight="1" x14ac:dyDescent="0.25">
      <c r="E118" s="12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8"/>
    </row>
    <row r="119" spans="4:16" ht="0.2" customHeight="1" x14ac:dyDescent="0.25">
      <c r="E119" s="12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8"/>
    </row>
    <row r="120" spans="4:16" ht="0.2" customHeight="1" x14ac:dyDescent="0.25">
      <c r="E120" s="12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8"/>
    </row>
    <row r="121" spans="4:16" ht="15" customHeight="1" x14ac:dyDescent="0.25">
      <c r="D121" s="9" t="s">
        <v>102</v>
      </c>
      <c r="E121" s="13">
        <f>SUM(E42:E120)</f>
        <v>676340</v>
      </c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9">
        <f>SUM(P42:P120)</f>
        <v>392</v>
      </c>
    </row>
    <row r="122" spans="4:16" ht="15" customHeight="1" x14ac:dyDescent="0.25"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7"/>
    </row>
    <row r="123" spans="4:16" ht="18" customHeight="1" x14ac:dyDescent="0.25">
      <c r="D123" s="9" t="s">
        <v>37</v>
      </c>
      <c r="E123" s="13">
        <f>E40+E121</f>
        <v>3142181</v>
      </c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9">
        <f>P40+P121</f>
        <v>2864</v>
      </c>
    </row>
    <row r="124" spans="4:16" x14ac:dyDescent="0.25"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</row>
    <row r="125" spans="4:16" x14ac:dyDescent="0.25"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</row>
    <row r="126" spans="4:16" x14ac:dyDescent="0.25">
      <c r="E126" s="11">
        <f>E30-E123</f>
        <v>9.999999962747097E-2</v>
      </c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</row>
    <row r="127" spans="4:16" x14ac:dyDescent="0.25"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</row>
  </sheetData>
  <mergeCells count="3">
    <mergeCell ref="A1:P1"/>
    <mergeCell ref="A2:P2"/>
    <mergeCell ref="A34:P34"/>
  </mergeCells>
  <phoneticPr fontId="0" type="noConversion"/>
  <pageMargins left="0.25" right="0.25" top="0.75" bottom="0.75" header="0.3" footer="0.3"/>
  <pageSetup paperSize="9" firstPageNumber="10" orientation="portrait" useFirstPageNumber="1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J33"/>
  <sheetViews>
    <sheetView zoomScaleNormal="100" workbookViewId="0">
      <selection activeCell="E30" sqref="E30"/>
    </sheetView>
  </sheetViews>
  <sheetFormatPr defaultRowHeight="15.75" x14ac:dyDescent="0.25"/>
  <cols>
    <col min="1" max="1" width="4.75" customWidth="1"/>
    <col min="2" max="2" width="46.25" customWidth="1"/>
    <col min="3" max="3" width="10.625" customWidth="1"/>
    <col min="4" max="4" width="2" customWidth="1"/>
    <col min="5" max="5" width="10.875" customWidth="1"/>
    <col min="6" max="6" width="2.25" customWidth="1"/>
    <col min="7" max="7" width="9.25" bestFit="1" customWidth="1"/>
  </cols>
  <sheetData>
    <row r="1" spans="1:114" ht="30" customHeight="1" x14ac:dyDescent="0.3">
      <c r="A1" s="105" t="s">
        <v>42</v>
      </c>
      <c r="B1" s="105"/>
      <c r="C1" s="105"/>
      <c r="D1" s="105"/>
      <c r="E1" s="105"/>
      <c r="F1" s="105"/>
      <c r="G1" s="105"/>
      <c r="CX1">
        <v>0</v>
      </c>
      <c r="CZ1">
        <v>1</v>
      </c>
      <c r="DA1">
        <v>1</v>
      </c>
      <c r="DD1" t="s">
        <v>1</v>
      </c>
      <c r="DI1" t="s">
        <v>1</v>
      </c>
      <c r="DJ1" t="s">
        <v>1</v>
      </c>
    </row>
    <row r="2" spans="1:114" ht="15" customHeight="1" x14ac:dyDescent="0.25">
      <c r="G2" s="15">
        <v>2016</v>
      </c>
      <c r="DF2" t="s">
        <v>24</v>
      </c>
      <c r="DG2" t="s">
        <v>24</v>
      </c>
    </row>
    <row r="3" spans="1:114" ht="15" customHeight="1" x14ac:dyDescent="0.25">
      <c r="G3" s="15" t="s">
        <v>35</v>
      </c>
    </row>
    <row r="4" spans="1:114" ht="18" customHeight="1" x14ac:dyDescent="0.25">
      <c r="A4" s="41">
        <v>1</v>
      </c>
      <c r="B4" s="9" t="s">
        <v>122</v>
      </c>
      <c r="C4" s="11"/>
      <c r="D4" s="11"/>
      <c r="E4" s="11"/>
      <c r="F4" s="11"/>
      <c r="G4" s="16"/>
    </row>
    <row r="5" spans="1:114" ht="18" customHeight="1" x14ac:dyDescent="0.25">
      <c r="A5" s="14"/>
      <c r="B5" t="s">
        <v>82</v>
      </c>
      <c r="C5" s="11"/>
      <c r="D5" s="11"/>
      <c r="E5" s="11">
        <v>48011</v>
      </c>
      <c r="F5" s="11"/>
      <c r="G5" s="17">
        <v>48</v>
      </c>
    </row>
    <row r="6" spans="1:114" ht="18" customHeight="1" x14ac:dyDescent="0.4">
      <c r="A6" s="14"/>
      <c r="B6" t="s">
        <v>123</v>
      </c>
      <c r="C6" s="11"/>
      <c r="D6" s="11"/>
      <c r="E6" s="29">
        <v>4935</v>
      </c>
      <c r="F6" s="11"/>
      <c r="G6" s="31">
        <v>5</v>
      </c>
    </row>
    <row r="7" spans="1:114" ht="21" customHeight="1" x14ac:dyDescent="0.25">
      <c r="A7" s="14"/>
      <c r="C7" s="11"/>
      <c r="D7" s="11"/>
      <c r="E7" s="12">
        <f>SUM(E5:E6)</f>
        <v>52946</v>
      </c>
      <c r="F7" s="12"/>
      <c r="G7" s="28">
        <f>SUM(G5:G6)</f>
        <v>53</v>
      </c>
    </row>
    <row r="8" spans="1:114" ht="15" customHeight="1" x14ac:dyDescent="0.25">
      <c r="G8" s="15"/>
    </row>
    <row r="9" spans="1:114" ht="18" customHeight="1" x14ac:dyDescent="0.25">
      <c r="A9" s="10">
        <v>2</v>
      </c>
      <c r="B9" s="9" t="s">
        <v>12</v>
      </c>
      <c r="C9" s="11"/>
      <c r="D9" s="11"/>
      <c r="E9" s="11"/>
      <c r="F9" s="11"/>
      <c r="G9" s="16"/>
      <c r="DD9" t="s">
        <v>1</v>
      </c>
      <c r="DE9" t="s">
        <v>1</v>
      </c>
    </row>
    <row r="10" spans="1:114" ht="18" customHeight="1" x14ac:dyDescent="0.25">
      <c r="A10" s="14"/>
      <c r="B10" t="s">
        <v>29</v>
      </c>
      <c r="C10" s="11"/>
      <c r="D10" s="11"/>
      <c r="E10" s="11">
        <v>1311937</v>
      </c>
      <c r="F10" s="11"/>
      <c r="G10" s="17">
        <v>1312</v>
      </c>
      <c r="DD10" t="s">
        <v>1</v>
      </c>
      <c r="DE10" t="s">
        <v>1</v>
      </c>
    </row>
    <row r="11" spans="1:114" ht="20.100000000000001" customHeight="1" x14ac:dyDescent="0.4">
      <c r="A11" s="14"/>
      <c r="B11" t="s">
        <v>30</v>
      </c>
      <c r="C11" s="11"/>
      <c r="D11" s="11"/>
      <c r="E11" s="29">
        <v>-1311937</v>
      </c>
      <c r="F11" s="11"/>
      <c r="G11" s="31">
        <v>-1312</v>
      </c>
      <c r="DD11" t="s">
        <v>1</v>
      </c>
      <c r="DE11" t="s">
        <v>1</v>
      </c>
    </row>
    <row r="12" spans="1:114" ht="20.100000000000001" customHeight="1" x14ac:dyDescent="0.25">
      <c r="A12" s="14"/>
      <c r="C12" s="11"/>
      <c r="D12" s="11"/>
      <c r="E12" s="12">
        <f>SUM(E10:E11)</f>
        <v>0</v>
      </c>
      <c r="F12" s="12"/>
      <c r="G12" s="28">
        <f>SUM(G10:G11)</f>
        <v>0</v>
      </c>
    </row>
    <row r="13" spans="1:114" ht="18" customHeight="1" x14ac:dyDescent="0.25">
      <c r="A13" s="10"/>
      <c r="B13" s="9"/>
      <c r="C13" s="11"/>
      <c r="D13" s="11"/>
      <c r="E13" s="11"/>
      <c r="F13" s="11"/>
      <c r="G13" s="17"/>
      <c r="DE13" t="s">
        <v>1</v>
      </c>
    </row>
    <row r="14" spans="1:114" ht="18" customHeight="1" x14ac:dyDescent="0.25">
      <c r="A14" s="30">
        <f>A9+1</f>
        <v>3</v>
      </c>
      <c r="B14" s="9" t="s">
        <v>82</v>
      </c>
      <c r="C14" s="11"/>
      <c r="D14" s="11"/>
      <c r="E14" s="11"/>
      <c r="F14" s="11"/>
      <c r="G14" s="16"/>
      <c r="DD14" t="s">
        <v>1</v>
      </c>
    </row>
    <row r="15" spans="1:114" ht="18" customHeight="1" x14ac:dyDescent="0.25">
      <c r="A15" s="14"/>
      <c r="B15" t="s">
        <v>29</v>
      </c>
      <c r="C15" s="11"/>
      <c r="D15" s="11"/>
      <c r="E15" s="11">
        <v>1067939</v>
      </c>
      <c r="F15" s="11"/>
      <c r="G15" s="17">
        <v>1068</v>
      </c>
      <c r="DD15" t="s">
        <v>1</v>
      </c>
    </row>
    <row r="16" spans="1:114" ht="20.100000000000001" customHeight="1" x14ac:dyDescent="0.4">
      <c r="A16" s="14"/>
      <c r="B16" s="24" t="s">
        <v>91</v>
      </c>
      <c r="C16" s="11"/>
      <c r="D16" s="11"/>
      <c r="E16" s="32">
        <v>-107721</v>
      </c>
      <c r="F16" s="11"/>
      <c r="G16" s="33">
        <v>-108</v>
      </c>
    </row>
    <row r="17" spans="1:108" ht="18" customHeight="1" x14ac:dyDescent="0.25">
      <c r="A17" s="14"/>
      <c r="B17" s="24"/>
      <c r="C17" s="11"/>
      <c r="D17" s="11"/>
      <c r="E17" s="11">
        <f>SUM(E15:E16)</f>
        <v>960218</v>
      </c>
      <c r="F17" s="11"/>
      <c r="G17" s="17">
        <f>SUM(G15:G16)</f>
        <v>960</v>
      </c>
    </row>
    <row r="18" spans="1:108" ht="18" customHeight="1" x14ac:dyDescent="0.25">
      <c r="A18" s="14"/>
      <c r="B18" t="s">
        <v>30</v>
      </c>
      <c r="C18" s="11">
        <v>314762.96999999997</v>
      </c>
      <c r="D18" s="11"/>
      <c r="E18" s="11"/>
      <c r="F18" s="11"/>
      <c r="G18" s="17">
        <v>-267</v>
      </c>
      <c r="DD18" t="s">
        <v>1</v>
      </c>
    </row>
    <row r="19" spans="1:108" ht="18" customHeight="1" x14ac:dyDescent="0.25">
      <c r="A19" s="14"/>
      <c r="B19" t="s">
        <v>31</v>
      </c>
      <c r="C19" s="12">
        <v>48011</v>
      </c>
      <c r="D19" s="11"/>
      <c r="E19" s="12">
        <f>-SUM(C18:C19)</f>
        <v>-362773.97</v>
      </c>
      <c r="F19" s="12"/>
      <c r="G19" s="28">
        <v>-48</v>
      </c>
      <c r="DD19" t="s">
        <v>1</v>
      </c>
    </row>
    <row r="20" spans="1:108" ht="20.100000000000001" customHeight="1" x14ac:dyDescent="0.25">
      <c r="A20" s="14"/>
      <c r="C20" s="11"/>
      <c r="D20" s="11"/>
      <c r="E20" s="12">
        <f>E17+E19</f>
        <v>597444.03</v>
      </c>
      <c r="F20" s="12"/>
      <c r="G20" s="28">
        <f>SUM(G17:G19)</f>
        <v>645</v>
      </c>
    </row>
    <row r="21" spans="1:108" ht="18" customHeight="1" x14ac:dyDescent="0.25">
      <c r="A21" s="30"/>
      <c r="C21" s="11"/>
      <c r="D21" s="11"/>
      <c r="E21" s="11"/>
      <c r="F21" s="11"/>
      <c r="G21" s="17"/>
    </row>
    <row r="22" spans="1:108" ht="18" customHeight="1" x14ac:dyDescent="0.25">
      <c r="A22" s="10">
        <f>A14+1</f>
        <v>4</v>
      </c>
      <c r="B22" s="9" t="s">
        <v>33</v>
      </c>
      <c r="C22" s="11"/>
      <c r="D22" s="11"/>
      <c r="E22" s="11"/>
      <c r="F22" s="11"/>
      <c r="G22" s="17"/>
      <c r="DD22" t="s">
        <v>1</v>
      </c>
    </row>
    <row r="23" spans="1:108" ht="18" customHeight="1" x14ac:dyDescent="0.25">
      <c r="A23" s="10"/>
      <c r="B23" s="24" t="s">
        <v>164</v>
      </c>
      <c r="C23" s="11"/>
      <c r="D23" s="11"/>
      <c r="E23" s="21">
        <v>136960</v>
      </c>
      <c r="F23" s="11"/>
      <c r="G23" s="17">
        <v>132</v>
      </c>
      <c r="DD23" t="s">
        <v>1</v>
      </c>
    </row>
    <row r="24" spans="1:108" ht="21" customHeight="1" x14ac:dyDescent="0.4">
      <c r="A24" s="10"/>
      <c r="B24" s="24" t="s">
        <v>165</v>
      </c>
      <c r="C24" s="11"/>
      <c r="D24" s="11"/>
      <c r="E24" s="80">
        <v>8537</v>
      </c>
      <c r="F24" s="11"/>
      <c r="G24" s="31">
        <v>8</v>
      </c>
      <c r="DD24" t="s">
        <v>1</v>
      </c>
    </row>
    <row r="25" spans="1:108" ht="19.899999999999999" customHeight="1" x14ac:dyDescent="0.25">
      <c r="A25" s="14"/>
      <c r="C25" s="11"/>
      <c r="D25" s="11"/>
      <c r="E25" s="81">
        <v>145498</v>
      </c>
      <c r="F25" s="12"/>
      <c r="G25" s="28">
        <f>SUM(G23:G24)</f>
        <v>140</v>
      </c>
    </row>
    <row r="26" spans="1:108" ht="19.899999999999999" customHeight="1" x14ac:dyDescent="0.25">
      <c r="A26" s="14"/>
      <c r="C26" s="11"/>
      <c r="D26" s="11"/>
      <c r="E26" s="12"/>
      <c r="F26" s="12"/>
      <c r="G26" s="28"/>
    </row>
    <row r="27" spans="1:108" ht="18" customHeight="1" x14ac:dyDescent="0.25">
      <c r="A27" s="36">
        <f>A22+1</f>
        <v>5</v>
      </c>
      <c r="B27" s="9" t="s">
        <v>11</v>
      </c>
      <c r="G27" s="17"/>
    </row>
    <row r="28" spans="1:108" ht="18" customHeight="1" x14ac:dyDescent="0.25">
      <c r="A28" s="14"/>
      <c r="B28" t="s">
        <v>28</v>
      </c>
      <c r="C28" s="11"/>
      <c r="D28" s="11"/>
      <c r="E28" s="11">
        <v>413837.87</v>
      </c>
      <c r="F28" s="11"/>
      <c r="G28" s="17">
        <v>72</v>
      </c>
    </row>
    <row r="29" spans="1:108" ht="18" customHeight="1" x14ac:dyDescent="0.4">
      <c r="A29" s="14"/>
      <c r="B29" s="24" t="s">
        <v>85</v>
      </c>
      <c r="C29" s="11"/>
      <c r="D29" s="11"/>
      <c r="E29" s="29">
        <v>902173.2</v>
      </c>
      <c r="F29" s="11"/>
      <c r="G29" s="31">
        <v>1104</v>
      </c>
    </row>
    <row r="30" spans="1:108" ht="19.899999999999999" customHeight="1" x14ac:dyDescent="0.25">
      <c r="A30" s="14"/>
      <c r="C30" s="11"/>
      <c r="D30" s="11"/>
      <c r="E30" s="12">
        <f>SUM(E28:E29)</f>
        <v>1316011.0699999998</v>
      </c>
      <c r="F30" s="12"/>
      <c r="G30" s="28">
        <f>SUM(G28:G29)</f>
        <v>1176</v>
      </c>
    </row>
    <row r="31" spans="1:108" x14ac:dyDescent="0.25">
      <c r="A31" s="14"/>
      <c r="C31" s="11"/>
      <c r="D31" s="11"/>
      <c r="E31" s="11"/>
      <c r="F31" s="11"/>
    </row>
    <row r="32" spans="1:108" x14ac:dyDescent="0.25">
      <c r="A32" s="14"/>
      <c r="C32" s="11"/>
      <c r="D32" s="11"/>
      <c r="E32" s="11"/>
      <c r="F32" s="11"/>
    </row>
    <row r="33" spans="3:6" x14ac:dyDescent="0.25">
      <c r="C33" s="11"/>
      <c r="D33" s="11"/>
      <c r="E33" s="11"/>
      <c r="F33" s="11"/>
    </row>
  </sheetData>
  <mergeCells count="1">
    <mergeCell ref="A1:G1"/>
  </mergeCells>
  <phoneticPr fontId="0" type="noConversion"/>
  <pageMargins left="0.47244094488188981" right="0.59055118110236227" top="0.59055118110236227" bottom="0.59055118110236227" header="0.55118110236220474" footer="0.51181102362204722"/>
  <pageSetup paperSize="9" firstPageNumber="11" orientation="portrait" useFirstPageNumber="1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F370"/>
  <sheetViews>
    <sheetView topLeftCell="A117" zoomScaleNormal="100" workbookViewId="0">
      <selection activeCell="D394" sqref="D394"/>
    </sheetView>
  </sheetViews>
  <sheetFormatPr defaultRowHeight="15.75" x14ac:dyDescent="0.25"/>
  <sheetData>
    <row r="1" spans="1:110" hidden="1" x14ac:dyDescent="0.25">
      <c r="A1">
        <f>CT1-1</f>
        <v>0</v>
      </c>
      <c r="B1">
        <v>200</v>
      </c>
      <c r="C1" s="24" t="s">
        <v>90</v>
      </c>
      <c r="CT1">
        <v>1</v>
      </c>
      <c r="CW1">
        <v>1</v>
      </c>
      <c r="CX1">
        <v>1</v>
      </c>
      <c r="CZ1">
        <v>1</v>
      </c>
      <c r="DA1">
        <v>1</v>
      </c>
      <c r="DD1" t="s">
        <v>1</v>
      </c>
      <c r="DF1" t="s">
        <v>0</v>
      </c>
    </row>
    <row r="2" spans="1:110" hidden="1" x14ac:dyDescent="0.25">
      <c r="DF2" t="s">
        <v>24</v>
      </c>
    </row>
    <row r="3" spans="1:110" hidden="1" x14ac:dyDescent="0.25">
      <c r="C3" t="s">
        <v>79</v>
      </c>
      <c r="D3">
        <f t="shared" ref="D3:N3" si="0">SUM(D1:D2)</f>
        <v>0</v>
      </c>
      <c r="E3">
        <f t="shared" si="0"/>
        <v>0</v>
      </c>
      <c r="F3">
        <f t="shared" si="0"/>
        <v>0</v>
      </c>
      <c r="G3">
        <f t="shared" si="0"/>
        <v>0</v>
      </c>
      <c r="H3">
        <f t="shared" si="0"/>
        <v>0</v>
      </c>
      <c r="I3">
        <f t="shared" si="0"/>
        <v>0</v>
      </c>
      <c r="J3">
        <f t="shared" si="0"/>
        <v>0</v>
      </c>
      <c r="K3">
        <f t="shared" si="0"/>
        <v>0</v>
      </c>
      <c r="L3">
        <f t="shared" si="0"/>
        <v>0</v>
      </c>
      <c r="M3">
        <f t="shared" si="0"/>
        <v>0</v>
      </c>
      <c r="N3">
        <f t="shared" si="0"/>
        <v>0</v>
      </c>
    </row>
    <row r="4" spans="1:110" hidden="1" x14ac:dyDescent="0.25"/>
    <row r="5" spans="1:110" hidden="1" x14ac:dyDescent="0.25">
      <c r="A5">
        <f>A1+CT5-1</f>
        <v>0</v>
      </c>
      <c r="B5">
        <v>1</v>
      </c>
      <c r="C5" t="s">
        <v>70</v>
      </c>
      <c r="CT5">
        <v>1</v>
      </c>
      <c r="CW5">
        <v>2</v>
      </c>
      <c r="CX5">
        <v>50</v>
      </c>
      <c r="CZ5">
        <v>1</v>
      </c>
      <c r="DA5">
        <v>1</v>
      </c>
      <c r="DD5" t="s">
        <v>1</v>
      </c>
      <c r="DF5" t="s">
        <v>0</v>
      </c>
    </row>
    <row r="6" spans="1:110" hidden="1" x14ac:dyDescent="0.25">
      <c r="C6" t="s">
        <v>44</v>
      </c>
      <c r="D6">
        <v>-1966398</v>
      </c>
      <c r="E6">
        <v>-3282275</v>
      </c>
    </row>
    <row r="7" spans="1:110" hidden="1" x14ac:dyDescent="0.25">
      <c r="D7">
        <f t="shared" ref="D7:N7" si="1">SUM(D5:D6)</f>
        <v>-1966398</v>
      </c>
      <c r="E7">
        <f t="shared" si="1"/>
        <v>-3282275</v>
      </c>
      <c r="F7">
        <f t="shared" si="1"/>
        <v>0</v>
      </c>
      <c r="G7">
        <f t="shared" si="1"/>
        <v>0</v>
      </c>
      <c r="H7">
        <f t="shared" si="1"/>
        <v>0</v>
      </c>
      <c r="I7">
        <f t="shared" si="1"/>
        <v>0</v>
      </c>
      <c r="J7">
        <f t="shared" si="1"/>
        <v>0</v>
      </c>
      <c r="K7">
        <f t="shared" si="1"/>
        <v>0</v>
      </c>
      <c r="L7">
        <f t="shared" si="1"/>
        <v>0</v>
      </c>
      <c r="M7">
        <f t="shared" si="1"/>
        <v>0</v>
      </c>
      <c r="N7">
        <f t="shared" si="1"/>
        <v>0</v>
      </c>
    </row>
    <row r="8" spans="1:110" hidden="1" x14ac:dyDescent="0.25"/>
    <row r="9" spans="1:110" hidden="1" x14ac:dyDescent="0.25">
      <c r="A9">
        <f>A5+CT9-1</f>
        <v>0</v>
      </c>
      <c r="B9">
        <v>2</v>
      </c>
      <c r="C9" t="s">
        <v>2</v>
      </c>
      <c r="CT9">
        <v>1</v>
      </c>
      <c r="CW9">
        <v>100</v>
      </c>
      <c r="CX9">
        <v>149</v>
      </c>
      <c r="CZ9">
        <v>1</v>
      </c>
      <c r="DD9" t="s">
        <v>1</v>
      </c>
    </row>
    <row r="10" spans="1:110" hidden="1" x14ac:dyDescent="0.25"/>
    <row r="11" spans="1:110" hidden="1" x14ac:dyDescent="0.25">
      <c r="D11">
        <f t="shared" ref="D11:N11" si="2">SUM(D9:D10)</f>
        <v>0</v>
      </c>
      <c r="E11">
        <f t="shared" si="2"/>
        <v>0</v>
      </c>
      <c r="F11">
        <f t="shared" si="2"/>
        <v>0</v>
      </c>
      <c r="G11">
        <f t="shared" si="2"/>
        <v>0</v>
      </c>
      <c r="H11">
        <f t="shared" si="2"/>
        <v>0</v>
      </c>
      <c r="I11">
        <f t="shared" si="2"/>
        <v>0</v>
      </c>
      <c r="J11">
        <f t="shared" si="2"/>
        <v>0</v>
      </c>
      <c r="K11">
        <f t="shared" si="2"/>
        <v>0</v>
      </c>
      <c r="L11">
        <f t="shared" si="2"/>
        <v>0</v>
      </c>
      <c r="M11">
        <f t="shared" si="2"/>
        <v>0</v>
      </c>
      <c r="N11">
        <f t="shared" si="2"/>
        <v>0</v>
      </c>
    </row>
    <row r="12" spans="1:110" hidden="1" x14ac:dyDescent="0.25"/>
    <row r="13" spans="1:110" hidden="1" x14ac:dyDescent="0.25">
      <c r="A13">
        <f>A9+CT13-1</f>
        <v>0</v>
      </c>
      <c r="B13">
        <v>3</v>
      </c>
      <c r="C13" t="s">
        <v>71</v>
      </c>
      <c r="CT13">
        <v>1</v>
      </c>
      <c r="CW13">
        <v>150</v>
      </c>
      <c r="CX13">
        <v>199</v>
      </c>
      <c r="CZ13">
        <v>1</v>
      </c>
      <c r="DD13" t="s">
        <v>1</v>
      </c>
    </row>
    <row r="14" spans="1:110" hidden="1" x14ac:dyDescent="0.25">
      <c r="C14" t="s">
        <v>45</v>
      </c>
      <c r="D14">
        <v>-249575</v>
      </c>
      <c r="E14">
        <v>-470770</v>
      </c>
    </row>
    <row r="15" spans="1:110" hidden="1" x14ac:dyDescent="0.25">
      <c r="D15">
        <f t="shared" ref="D15:N15" si="3">SUM(D13:D14)</f>
        <v>-249575</v>
      </c>
      <c r="E15">
        <f t="shared" si="3"/>
        <v>-470770</v>
      </c>
      <c r="F15">
        <f t="shared" si="3"/>
        <v>0</v>
      </c>
      <c r="G15">
        <f t="shared" si="3"/>
        <v>0</v>
      </c>
      <c r="H15">
        <f t="shared" si="3"/>
        <v>0</v>
      </c>
      <c r="I15">
        <f t="shared" si="3"/>
        <v>0</v>
      </c>
      <c r="J15">
        <f t="shared" si="3"/>
        <v>0</v>
      </c>
      <c r="K15">
        <f t="shared" si="3"/>
        <v>0</v>
      </c>
      <c r="L15">
        <f t="shared" si="3"/>
        <v>0</v>
      </c>
      <c r="M15">
        <f t="shared" si="3"/>
        <v>0</v>
      </c>
      <c r="N15">
        <f t="shared" si="3"/>
        <v>0</v>
      </c>
    </row>
    <row r="16" spans="1:110" hidden="1" x14ac:dyDescent="0.25"/>
    <row r="17" spans="1:108" hidden="1" x14ac:dyDescent="0.25">
      <c r="A17">
        <f>A13+CT17-1</f>
        <v>0</v>
      </c>
      <c r="B17">
        <v>4</v>
      </c>
      <c r="C17" t="s">
        <v>64</v>
      </c>
      <c r="CT17">
        <v>1</v>
      </c>
      <c r="CW17">
        <v>200</v>
      </c>
      <c r="CX17">
        <v>250</v>
      </c>
      <c r="CZ17">
        <v>1</v>
      </c>
      <c r="DD17" t="s">
        <v>1</v>
      </c>
    </row>
    <row r="18" spans="1:108" hidden="1" x14ac:dyDescent="0.25"/>
    <row r="19" spans="1:108" hidden="1" x14ac:dyDescent="0.25">
      <c r="D19">
        <f t="shared" ref="D19:N19" si="4">SUM(D17:D18)</f>
        <v>0</v>
      </c>
      <c r="E19">
        <f t="shared" si="4"/>
        <v>0</v>
      </c>
      <c r="F19">
        <f t="shared" si="4"/>
        <v>0</v>
      </c>
      <c r="G19">
        <f t="shared" si="4"/>
        <v>0</v>
      </c>
      <c r="H19">
        <f t="shared" si="4"/>
        <v>0</v>
      </c>
      <c r="I19">
        <f t="shared" si="4"/>
        <v>0</v>
      </c>
      <c r="J19">
        <f t="shared" si="4"/>
        <v>0</v>
      </c>
      <c r="K19">
        <f t="shared" si="4"/>
        <v>0</v>
      </c>
      <c r="L19">
        <f t="shared" si="4"/>
        <v>0</v>
      </c>
      <c r="M19">
        <f t="shared" si="4"/>
        <v>0</v>
      </c>
      <c r="N19">
        <f t="shared" si="4"/>
        <v>0</v>
      </c>
    </row>
    <row r="20" spans="1:108" hidden="1" x14ac:dyDescent="0.25"/>
    <row r="21" spans="1:108" hidden="1" x14ac:dyDescent="0.25">
      <c r="A21">
        <f>A17+CT21-1</f>
        <v>0</v>
      </c>
      <c r="B21">
        <v>5</v>
      </c>
      <c r="C21" s="24" t="s">
        <v>111</v>
      </c>
      <c r="CT21">
        <v>1</v>
      </c>
      <c r="CW21">
        <v>300</v>
      </c>
      <c r="CX21">
        <v>350</v>
      </c>
      <c r="CZ21">
        <v>1</v>
      </c>
      <c r="DD21" t="s">
        <v>1</v>
      </c>
    </row>
    <row r="22" spans="1:108" hidden="1" x14ac:dyDescent="0.25">
      <c r="C22" t="s">
        <v>66</v>
      </c>
      <c r="D22">
        <v>-26637</v>
      </c>
      <c r="E22">
        <v>-48828</v>
      </c>
    </row>
    <row r="23" spans="1:108" hidden="1" x14ac:dyDescent="0.25">
      <c r="D23">
        <f t="shared" ref="D23:N23" si="5">SUM(D21:D22)</f>
        <v>-26637</v>
      </c>
      <c r="E23">
        <f t="shared" si="5"/>
        <v>-48828</v>
      </c>
      <c r="F23">
        <f t="shared" si="5"/>
        <v>0</v>
      </c>
      <c r="G23">
        <f t="shared" si="5"/>
        <v>0</v>
      </c>
      <c r="H23">
        <f t="shared" si="5"/>
        <v>0</v>
      </c>
      <c r="I23">
        <f t="shared" si="5"/>
        <v>0</v>
      </c>
      <c r="J23">
        <f t="shared" si="5"/>
        <v>0</v>
      </c>
      <c r="K23">
        <f t="shared" si="5"/>
        <v>0</v>
      </c>
      <c r="L23">
        <f t="shared" si="5"/>
        <v>0</v>
      </c>
      <c r="M23">
        <f t="shared" si="5"/>
        <v>0</v>
      </c>
      <c r="N23">
        <f t="shared" si="5"/>
        <v>0</v>
      </c>
    </row>
    <row r="24" spans="1:108" hidden="1" x14ac:dyDescent="0.25"/>
    <row r="25" spans="1:108" hidden="1" x14ac:dyDescent="0.25">
      <c r="A25">
        <f>A21+CT25-1</f>
        <v>0</v>
      </c>
      <c r="B25">
        <v>205</v>
      </c>
      <c r="C25" s="24" t="s">
        <v>110</v>
      </c>
      <c r="CT25">
        <v>1</v>
      </c>
      <c r="CW25">
        <v>351</v>
      </c>
      <c r="CX25">
        <v>399</v>
      </c>
      <c r="DD25" t="s">
        <v>1</v>
      </c>
    </row>
    <row r="26" spans="1:108" hidden="1" x14ac:dyDescent="0.25"/>
    <row r="27" spans="1:108" hidden="1" x14ac:dyDescent="0.25">
      <c r="C27" t="s">
        <v>79</v>
      </c>
      <c r="D27">
        <f t="shared" ref="D27:N27" si="6">SUM(D25:D26)</f>
        <v>0</v>
      </c>
      <c r="E27">
        <f t="shared" si="6"/>
        <v>0</v>
      </c>
      <c r="F27">
        <f t="shared" si="6"/>
        <v>0</v>
      </c>
      <c r="G27">
        <f t="shared" si="6"/>
        <v>0</v>
      </c>
      <c r="H27">
        <f t="shared" si="6"/>
        <v>0</v>
      </c>
      <c r="I27">
        <f t="shared" si="6"/>
        <v>0</v>
      </c>
      <c r="J27">
        <f t="shared" si="6"/>
        <v>0</v>
      </c>
      <c r="K27">
        <f t="shared" si="6"/>
        <v>0</v>
      </c>
      <c r="L27">
        <f t="shared" si="6"/>
        <v>0</v>
      </c>
      <c r="M27">
        <f t="shared" si="6"/>
        <v>0</v>
      </c>
      <c r="N27">
        <f t="shared" si="6"/>
        <v>0</v>
      </c>
    </row>
    <row r="28" spans="1:108" hidden="1" x14ac:dyDescent="0.25"/>
    <row r="29" spans="1:108" hidden="1" x14ac:dyDescent="0.25">
      <c r="A29">
        <f>A25+CT29-1</f>
        <v>0</v>
      </c>
      <c r="B29">
        <v>6</v>
      </c>
      <c r="C29" t="s">
        <v>103</v>
      </c>
      <c r="CT29">
        <v>1</v>
      </c>
      <c r="CW29">
        <v>500</v>
      </c>
      <c r="CX29">
        <v>549</v>
      </c>
      <c r="CZ29">
        <v>1</v>
      </c>
      <c r="DD29" t="s">
        <v>1</v>
      </c>
    </row>
    <row r="30" spans="1:108" hidden="1" x14ac:dyDescent="0.25">
      <c r="C30" t="s">
        <v>77</v>
      </c>
      <c r="D30">
        <v>509690</v>
      </c>
      <c r="E30">
        <v>778849</v>
      </c>
    </row>
    <row r="31" spans="1:108" hidden="1" x14ac:dyDescent="0.25">
      <c r="D31">
        <f t="shared" ref="D31:N31" si="7">SUM(D29:D30)</f>
        <v>509690</v>
      </c>
      <c r="E31">
        <f t="shared" si="7"/>
        <v>778849</v>
      </c>
      <c r="F31">
        <f t="shared" si="7"/>
        <v>0</v>
      </c>
      <c r="G31">
        <f t="shared" si="7"/>
        <v>0</v>
      </c>
      <c r="H31">
        <f t="shared" si="7"/>
        <v>0</v>
      </c>
      <c r="I31">
        <f t="shared" si="7"/>
        <v>0</v>
      </c>
      <c r="J31">
        <f t="shared" si="7"/>
        <v>0</v>
      </c>
      <c r="K31">
        <f t="shared" si="7"/>
        <v>0</v>
      </c>
      <c r="L31">
        <f t="shared" si="7"/>
        <v>0</v>
      </c>
      <c r="M31">
        <f t="shared" si="7"/>
        <v>0</v>
      </c>
      <c r="N31">
        <f t="shared" si="7"/>
        <v>0</v>
      </c>
    </row>
    <row r="32" spans="1:108" hidden="1" x14ac:dyDescent="0.25"/>
    <row r="33" spans="1:108" hidden="1" x14ac:dyDescent="0.25">
      <c r="A33">
        <f>A29+CT33-1</f>
        <v>0</v>
      </c>
      <c r="B33">
        <v>7</v>
      </c>
      <c r="C33" t="s">
        <v>46</v>
      </c>
      <c r="CT33">
        <v>1</v>
      </c>
      <c r="CW33">
        <v>600</v>
      </c>
      <c r="CX33">
        <v>649</v>
      </c>
      <c r="CZ33">
        <v>1</v>
      </c>
      <c r="DD33" t="s">
        <v>1</v>
      </c>
    </row>
    <row r="34" spans="1:108" hidden="1" x14ac:dyDescent="0.25">
      <c r="C34" t="s">
        <v>46</v>
      </c>
      <c r="D34">
        <v>560945</v>
      </c>
      <c r="E34">
        <v>2011799</v>
      </c>
    </row>
    <row r="35" spans="1:108" hidden="1" x14ac:dyDescent="0.25">
      <c r="D35">
        <f t="shared" ref="D35:N35" si="8">SUM(D33:D34)</f>
        <v>560945</v>
      </c>
      <c r="E35">
        <f t="shared" si="8"/>
        <v>2011799</v>
      </c>
      <c r="F35">
        <f t="shared" si="8"/>
        <v>0</v>
      </c>
      <c r="G35">
        <f t="shared" si="8"/>
        <v>0</v>
      </c>
      <c r="H35">
        <f t="shared" si="8"/>
        <v>0</v>
      </c>
      <c r="I35">
        <f t="shared" si="8"/>
        <v>0</v>
      </c>
      <c r="J35">
        <f t="shared" si="8"/>
        <v>0</v>
      </c>
      <c r="K35">
        <f t="shared" si="8"/>
        <v>0</v>
      </c>
      <c r="L35">
        <f t="shared" si="8"/>
        <v>0</v>
      </c>
      <c r="M35">
        <f t="shared" si="8"/>
        <v>0</v>
      </c>
      <c r="N35">
        <f t="shared" si="8"/>
        <v>0</v>
      </c>
    </row>
    <row r="36" spans="1:108" hidden="1" x14ac:dyDescent="0.25"/>
    <row r="37" spans="1:108" hidden="1" x14ac:dyDescent="0.25">
      <c r="A37">
        <f>A33+CT37-1</f>
        <v>0</v>
      </c>
      <c r="B37">
        <v>8</v>
      </c>
      <c r="C37" t="s">
        <v>120</v>
      </c>
      <c r="CT37">
        <v>1</v>
      </c>
      <c r="CW37">
        <v>700</v>
      </c>
      <c r="CX37">
        <v>709</v>
      </c>
      <c r="CZ37">
        <v>1</v>
      </c>
      <c r="DD37" t="s">
        <v>1</v>
      </c>
    </row>
    <row r="38" spans="1:108" hidden="1" x14ac:dyDescent="0.25">
      <c r="C38" t="s">
        <v>113</v>
      </c>
      <c r="D38">
        <v>18413</v>
      </c>
      <c r="E38">
        <v>204793</v>
      </c>
    </row>
    <row r="39" spans="1:108" hidden="1" x14ac:dyDescent="0.25">
      <c r="D39">
        <f t="shared" ref="D39:N39" si="9">SUM(D37:D38)</f>
        <v>18413</v>
      </c>
      <c r="E39">
        <f t="shared" si="9"/>
        <v>204793</v>
      </c>
      <c r="F39">
        <f t="shared" si="9"/>
        <v>0</v>
      </c>
      <c r="G39">
        <f t="shared" si="9"/>
        <v>0</v>
      </c>
      <c r="H39">
        <f t="shared" si="9"/>
        <v>0</v>
      </c>
      <c r="I39">
        <f t="shared" si="9"/>
        <v>0</v>
      </c>
      <c r="J39">
        <f t="shared" si="9"/>
        <v>0</v>
      </c>
      <c r="K39">
        <f t="shared" si="9"/>
        <v>0</v>
      </c>
      <c r="L39">
        <f t="shared" si="9"/>
        <v>0</v>
      </c>
      <c r="M39">
        <f t="shared" si="9"/>
        <v>0</v>
      </c>
      <c r="N39">
        <f t="shared" si="9"/>
        <v>0</v>
      </c>
    </row>
    <row r="40" spans="1:108" hidden="1" x14ac:dyDescent="0.25"/>
    <row r="41" spans="1:108" hidden="1" x14ac:dyDescent="0.25">
      <c r="A41">
        <f>A37+CT41-1</f>
        <v>0</v>
      </c>
      <c r="B41">
        <v>208</v>
      </c>
      <c r="C41" s="24" t="s">
        <v>65</v>
      </c>
      <c r="CT41">
        <v>1</v>
      </c>
      <c r="CW41">
        <v>710</v>
      </c>
      <c r="CX41">
        <v>719</v>
      </c>
      <c r="DD41" t="s">
        <v>1</v>
      </c>
    </row>
    <row r="42" spans="1:108" hidden="1" x14ac:dyDescent="0.25"/>
    <row r="43" spans="1:108" hidden="1" x14ac:dyDescent="0.25">
      <c r="C43" t="s">
        <v>79</v>
      </c>
      <c r="D43">
        <f t="shared" ref="D43:N43" si="10">SUM(D41:D42)</f>
        <v>0</v>
      </c>
      <c r="E43">
        <f t="shared" si="10"/>
        <v>0</v>
      </c>
      <c r="F43">
        <f t="shared" si="10"/>
        <v>0</v>
      </c>
      <c r="G43">
        <f t="shared" si="10"/>
        <v>0</v>
      </c>
      <c r="H43">
        <f t="shared" si="10"/>
        <v>0</v>
      </c>
      <c r="I43">
        <f t="shared" si="10"/>
        <v>0</v>
      </c>
      <c r="J43">
        <f t="shared" si="10"/>
        <v>0</v>
      </c>
      <c r="K43">
        <f t="shared" si="10"/>
        <v>0</v>
      </c>
      <c r="L43">
        <f t="shared" si="10"/>
        <v>0</v>
      </c>
      <c r="M43">
        <f t="shared" si="10"/>
        <v>0</v>
      </c>
      <c r="N43">
        <f t="shared" si="10"/>
        <v>0</v>
      </c>
    </row>
    <row r="44" spans="1:108" hidden="1" x14ac:dyDescent="0.25"/>
    <row r="45" spans="1:108" hidden="1" x14ac:dyDescent="0.25">
      <c r="A45">
        <f>A41+CT45-1</f>
        <v>0</v>
      </c>
      <c r="B45">
        <v>408</v>
      </c>
      <c r="C45" s="24" t="s">
        <v>81</v>
      </c>
      <c r="CT45">
        <v>1</v>
      </c>
      <c r="CW45">
        <v>720</v>
      </c>
      <c r="CX45">
        <v>724</v>
      </c>
      <c r="DD45" t="s">
        <v>1</v>
      </c>
    </row>
    <row r="46" spans="1:108" hidden="1" x14ac:dyDescent="0.25"/>
    <row r="47" spans="1:108" hidden="1" x14ac:dyDescent="0.25">
      <c r="C47" t="s">
        <v>79</v>
      </c>
      <c r="D47">
        <f t="shared" ref="D47:N47" si="11">SUM(D45:D46)</f>
        <v>0</v>
      </c>
      <c r="E47">
        <f t="shared" si="11"/>
        <v>0</v>
      </c>
      <c r="F47">
        <f t="shared" si="11"/>
        <v>0</v>
      </c>
      <c r="G47">
        <f t="shared" si="11"/>
        <v>0</v>
      </c>
      <c r="H47">
        <f t="shared" si="11"/>
        <v>0</v>
      </c>
      <c r="I47">
        <f t="shared" si="11"/>
        <v>0</v>
      </c>
      <c r="J47">
        <f t="shared" si="11"/>
        <v>0</v>
      </c>
      <c r="K47">
        <f t="shared" si="11"/>
        <v>0</v>
      </c>
      <c r="L47">
        <f t="shared" si="11"/>
        <v>0</v>
      </c>
      <c r="M47">
        <f t="shared" si="11"/>
        <v>0</v>
      </c>
      <c r="N47">
        <f t="shared" si="11"/>
        <v>0</v>
      </c>
    </row>
    <row r="48" spans="1:108" hidden="1" x14ac:dyDescent="0.25"/>
    <row r="49" spans="1:108" hidden="1" x14ac:dyDescent="0.25">
      <c r="A49">
        <f>A45+CT49-1</f>
        <v>0</v>
      </c>
      <c r="B49">
        <v>608</v>
      </c>
      <c r="C49" s="24" t="s">
        <v>112</v>
      </c>
      <c r="CT49">
        <v>1</v>
      </c>
      <c r="CW49">
        <v>725</v>
      </c>
      <c r="CX49">
        <v>729</v>
      </c>
      <c r="DD49" t="s">
        <v>1</v>
      </c>
    </row>
    <row r="50" spans="1:108" hidden="1" x14ac:dyDescent="0.25"/>
    <row r="51" spans="1:108" hidden="1" x14ac:dyDescent="0.25">
      <c r="C51" t="s">
        <v>79</v>
      </c>
      <c r="D51">
        <f t="shared" ref="D51:N51" si="12">SUM(D49:D50)</f>
        <v>0</v>
      </c>
      <c r="E51">
        <f t="shared" si="12"/>
        <v>0</v>
      </c>
      <c r="F51">
        <f t="shared" si="12"/>
        <v>0</v>
      </c>
      <c r="G51">
        <f t="shared" si="12"/>
        <v>0</v>
      </c>
      <c r="H51">
        <f t="shared" si="12"/>
        <v>0</v>
      </c>
      <c r="I51">
        <f t="shared" si="12"/>
        <v>0</v>
      </c>
      <c r="J51">
        <f t="shared" si="12"/>
        <v>0</v>
      </c>
      <c r="K51">
        <f t="shared" si="12"/>
        <v>0</v>
      </c>
      <c r="L51">
        <f t="shared" si="12"/>
        <v>0</v>
      </c>
      <c r="M51">
        <f t="shared" si="12"/>
        <v>0</v>
      </c>
      <c r="N51">
        <f t="shared" si="12"/>
        <v>0</v>
      </c>
    </row>
    <row r="52" spans="1:108" hidden="1" x14ac:dyDescent="0.25"/>
    <row r="53" spans="1:108" hidden="1" x14ac:dyDescent="0.25">
      <c r="A53">
        <f>A49+CT53-1</f>
        <v>0</v>
      </c>
      <c r="B53">
        <v>208</v>
      </c>
      <c r="C53" t="s">
        <v>80</v>
      </c>
      <c r="CT53">
        <v>1</v>
      </c>
      <c r="CW53">
        <v>730</v>
      </c>
      <c r="CX53">
        <v>749</v>
      </c>
      <c r="DD53" t="s">
        <v>1</v>
      </c>
    </row>
    <row r="54" spans="1:108" hidden="1" x14ac:dyDescent="0.25">
      <c r="C54" t="s">
        <v>80</v>
      </c>
      <c r="D54">
        <v>6957</v>
      </c>
      <c r="E54">
        <v>91291</v>
      </c>
    </row>
    <row r="55" spans="1:108" hidden="1" x14ac:dyDescent="0.25">
      <c r="C55" t="s">
        <v>79</v>
      </c>
      <c r="D55">
        <f t="shared" ref="D55:N55" si="13">SUM(D53:D54)</f>
        <v>6957</v>
      </c>
      <c r="E55">
        <f t="shared" si="13"/>
        <v>91291</v>
      </c>
      <c r="F55">
        <f t="shared" si="13"/>
        <v>0</v>
      </c>
      <c r="G55">
        <f t="shared" si="13"/>
        <v>0</v>
      </c>
      <c r="H55">
        <f t="shared" si="13"/>
        <v>0</v>
      </c>
      <c r="I55">
        <f t="shared" si="13"/>
        <v>0</v>
      </c>
      <c r="J55">
        <f t="shared" si="13"/>
        <v>0</v>
      </c>
      <c r="K55">
        <f t="shared" si="13"/>
        <v>0</v>
      </c>
      <c r="L55">
        <f t="shared" si="13"/>
        <v>0</v>
      </c>
      <c r="M55">
        <f t="shared" si="13"/>
        <v>0</v>
      </c>
      <c r="N55">
        <f t="shared" si="13"/>
        <v>0</v>
      </c>
    </row>
    <row r="56" spans="1:108" hidden="1" x14ac:dyDescent="0.25"/>
    <row r="57" spans="1:108" hidden="1" x14ac:dyDescent="0.25">
      <c r="A57">
        <f>A53+CT57-1</f>
        <v>0</v>
      </c>
      <c r="B57">
        <v>408</v>
      </c>
      <c r="C57" t="s">
        <v>81</v>
      </c>
      <c r="CT57">
        <v>1</v>
      </c>
      <c r="CW57">
        <v>750</v>
      </c>
      <c r="CX57">
        <v>779</v>
      </c>
      <c r="DD57" t="s">
        <v>1</v>
      </c>
    </row>
    <row r="58" spans="1:108" hidden="1" x14ac:dyDescent="0.25"/>
    <row r="59" spans="1:108" hidden="1" x14ac:dyDescent="0.25">
      <c r="C59" t="s">
        <v>79</v>
      </c>
      <c r="D59">
        <f t="shared" ref="D59:N59" si="14">SUM(D57:D58)</f>
        <v>0</v>
      </c>
      <c r="E59">
        <f t="shared" si="14"/>
        <v>0</v>
      </c>
      <c r="F59">
        <f t="shared" si="14"/>
        <v>0</v>
      </c>
      <c r="G59">
        <f t="shared" si="14"/>
        <v>0</v>
      </c>
      <c r="H59">
        <f t="shared" si="14"/>
        <v>0</v>
      </c>
      <c r="I59">
        <f t="shared" si="14"/>
        <v>0</v>
      </c>
      <c r="J59">
        <f t="shared" si="14"/>
        <v>0</v>
      </c>
      <c r="K59">
        <f t="shared" si="14"/>
        <v>0</v>
      </c>
      <c r="L59">
        <f t="shared" si="14"/>
        <v>0</v>
      </c>
      <c r="M59">
        <f t="shared" si="14"/>
        <v>0</v>
      </c>
      <c r="N59">
        <f t="shared" si="14"/>
        <v>0</v>
      </c>
    </row>
    <row r="60" spans="1:108" hidden="1" x14ac:dyDescent="0.25"/>
    <row r="61" spans="1:108" hidden="1" x14ac:dyDescent="0.25">
      <c r="A61">
        <f>A57+CT61-1</f>
        <v>0</v>
      </c>
      <c r="B61">
        <v>208</v>
      </c>
      <c r="C61" t="s">
        <v>43</v>
      </c>
      <c r="CT61">
        <v>1</v>
      </c>
      <c r="CW61">
        <v>780</v>
      </c>
      <c r="CX61">
        <v>784</v>
      </c>
      <c r="DD61" t="s">
        <v>1</v>
      </c>
    </row>
    <row r="62" spans="1:108" hidden="1" x14ac:dyDescent="0.25">
      <c r="C62" t="s">
        <v>47</v>
      </c>
      <c r="D62">
        <v>13049</v>
      </c>
      <c r="E62">
        <v>8858</v>
      </c>
    </row>
    <row r="63" spans="1:108" hidden="1" x14ac:dyDescent="0.25">
      <c r="D63">
        <f t="shared" ref="D63:N63" si="15">SUM(D61:D62)</f>
        <v>13049</v>
      </c>
      <c r="E63">
        <f t="shared" si="15"/>
        <v>8858</v>
      </c>
      <c r="F63">
        <f t="shared" si="15"/>
        <v>0</v>
      </c>
      <c r="G63">
        <f t="shared" si="15"/>
        <v>0</v>
      </c>
      <c r="H63">
        <f t="shared" si="15"/>
        <v>0</v>
      </c>
      <c r="I63">
        <f t="shared" si="15"/>
        <v>0</v>
      </c>
      <c r="J63">
        <f t="shared" si="15"/>
        <v>0</v>
      </c>
      <c r="K63">
        <f t="shared" si="15"/>
        <v>0</v>
      </c>
      <c r="L63">
        <f t="shared" si="15"/>
        <v>0</v>
      </c>
      <c r="M63">
        <f t="shared" si="15"/>
        <v>0</v>
      </c>
      <c r="N63">
        <f t="shared" si="15"/>
        <v>0</v>
      </c>
    </row>
    <row r="64" spans="1:108" hidden="1" x14ac:dyDescent="0.25"/>
    <row r="65" spans="1:108" hidden="1" x14ac:dyDescent="0.25">
      <c r="A65">
        <f>A61+CT65-1</f>
        <v>0</v>
      </c>
      <c r="B65">
        <v>408</v>
      </c>
      <c r="C65" s="24" t="s">
        <v>104</v>
      </c>
      <c r="CT65">
        <v>1</v>
      </c>
      <c r="CW65">
        <v>785</v>
      </c>
      <c r="CX65">
        <v>789</v>
      </c>
      <c r="DD65" t="s">
        <v>1</v>
      </c>
    </row>
    <row r="66" spans="1:108" hidden="1" x14ac:dyDescent="0.25"/>
    <row r="67" spans="1:108" hidden="1" x14ac:dyDescent="0.25">
      <c r="C67" t="s">
        <v>79</v>
      </c>
      <c r="D67">
        <f t="shared" ref="D67:N67" si="16">SUM(D65:D66)</f>
        <v>0</v>
      </c>
      <c r="E67">
        <f t="shared" si="16"/>
        <v>0</v>
      </c>
      <c r="F67">
        <f t="shared" si="16"/>
        <v>0</v>
      </c>
      <c r="G67">
        <f t="shared" si="16"/>
        <v>0</v>
      </c>
      <c r="H67">
        <f t="shared" si="16"/>
        <v>0</v>
      </c>
      <c r="I67">
        <f t="shared" si="16"/>
        <v>0</v>
      </c>
      <c r="J67">
        <f t="shared" si="16"/>
        <v>0</v>
      </c>
      <c r="K67">
        <f t="shared" si="16"/>
        <v>0</v>
      </c>
      <c r="L67">
        <f t="shared" si="16"/>
        <v>0</v>
      </c>
      <c r="M67">
        <f t="shared" si="16"/>
        <v>0</v>
      </c>
      <c r="N67">
        <f t="shared" si="16"/>
        <v>0</v>
      </c>
    </row>
    <row r="68" spans="1:108" hidden="1" x14ac:dyDescent="0.25"/>
    <row r="69" spans="1:108" hidden="1" x14ac:dyDescent="0.25">
      <c r="A69">
        <f>A65+CT69-1</f>
        <v>0</v>
      </c>
      <c r="B69">
        <v>408</v>
      </c>
      <c r="C69" s="24" t="s">
        <v>88</v>
      </c>
      <c r="CT69">
        <v>1</v>
      </c>
      <c r="CW69">
        <v>790</v>
      </c>
      <c r="CX69">
        <v>799</v>
      </c>
      <c r="DD69" t="s">
        <v>1</v>
      </c>
    </row>
    <row r="70" spans="1:108" hidden="1" x14ac:dyDescent="0.25"/>
    <row r="71" spans="1:108" hidden="1" x14ac:dyDescent="0.25">
      <c r="C71" t="s">
        <v>79</v>
      </c>
      <c r="D71">
        <f t="shared" ref="D71:N71" si="17">SUM(D69:D70)</f>
        <v>0</v>
      </c>
      <c r="E71">
        <f t="shared" si="17"/>
        <v>0</v>
      </c>
      <c r="F71">
        <f t="shared" si="17"/>
        <v>0</v>
      </c>
      <c r="G71">
        <f t="shared" si="17"/>
        <v>0</v>
      </c>
      <c r="H71">
        <f t="shared" si="17"/>
        <v>0</v>
      </c>
      <c r="I71">
        <f t="shared" si="17"/>
        <v>0</v>
      </c>
      <c r="J71">
        <f t="shared" si="17"/>
        <v>0</v>
      </c>
      <c r="K71">
        <f t="shared" si="17"/>
        <v>0</v>
      </c>
      <c r="L71">
        <f t="shared" si="17"/>
        <v>0</v>
      </c>
      <c r="M71">
        <f t="shared" si="17"/>
        <v>0</v>
      </c>
      <c r="N71">
        <f t="shared" si="17"/>
        <v>0</v>
      </c>
    </row>
    <row r="72" spans="1:108" hidden="1" x14ac:dyDescent="0.25"/>
    <row r="73" spans="1:108" hidden="1" x14ac:dyDescent="0.25">
      <c r="A73">
        <f>A69+CT73-1</f>
        <v>0</v>
      </c>
      <c r="B73">
        <v>9</v>
      </c>
      <c r="C73" t="s">
        <v>118</v>
      </c>
      <c r="CT73">
        <v>1</v>
      </c>
      <c r="CW73">
        <v>800</v>
      </c>
      <c r="CX73">
        <v>814</v>
      </c>
      <c r="CZ73">
        <v>1</v>
      </c>
      <c r="DD73" t="s">
        <v>1</v>
      </c>
    </row>
    <row r="74" spans="1:108" hidden="1" x14ac:dyDescent="0.25">
      <c r="C74" t="s">
        <v>48</v>
      </c>
      <c r="D74">
        <v>3151</v>
      </c>
      <c r="E74">
        <v>78572</v>
      </c>
    </row>
    <row r="75" spans="1:108" hidden="1" x14ac:dyDescent="0.25">
      <c r="D75">
        <f t="shared" ref="D75:N75" si="18">SUM(D73:D74)</f>
        <v>3151</v>
      </c>
      <c r="E75">
        <f t="shared" si="18"/>
        <v>78572</v>
      </c>
      <c r="F75">
        <f t="shared" si="18"/>
        <v>0</v>
      </c>
      <c r="G75">
        <f t="shared" si="18"/>
        <v>0</v>
      </c>
      <c r="H75">
        <f t="shared" si="18"/>
        <v>0</v>
      </c>
      <c r="I75">
        <f t="shared" si="18"/>
        <v>0</v>
      </c>
      <c r="J75">
        <f t="shared" si="18"/>
        <v>0</v>
      </c>
      <c r="K75">
        <f t="shared" si="18"/>
        <v>0</v>
      </c>
      <c r="L75">
        <f t="shared" si="18"/>
        <v>0</v>
      </c>
      <c r="M75">
        <f t="shared" si="18"/>
        <v>0</v>
      </c>
      <c r="N75">
        <f t="shared" si="18"/>
        <v>0</v>
      </c>
    </row>
    <row r="76" spans="1:108" hidden="1" x14ac:dyDescent="0.25"/>
    <row r="77" spans="1:108" hidden="1" x14ac:dyDescent="0.25">
      <c r="A77">
        <f>A73+CT77-1</f>
        <v>0</v>
      </c>
      <c r="B77">
        <v>209</v>
      </c>
      <c r="C77" t="s">
        <v>97</v>
      </c>
      <c r="CT77">
        <v>1</v>
      </c>
      <c r="CW77">
        <v>815</v>
      </c>
      <c r="CX77">
        <v>849</v>
      </c>
      <c r="DD77" t="s">
        <v>1</v>
      </c>
    </row>
    <row r="78" spans="1:108" hidden="1" x14ac:dyDescent="0.25">
      <c r="C78" t="s">
        <v>97</v>
      </c>
      <c r="D78">
        <v>19900</v>
      </c>
      <c r="E78">
        <v>38006</v>
      </c>
    </row>
    <row r="79" spans="1:108" hidden="1" x14ac:dyDescent="0.25">
      <c r="C79" t="s">
        <v>79</v>
      </c>
      <c r="D79">
        <f t="shared" ref="D79:N79" si="19">SUM(D77:D78)</f>
        <v>19900</v>
      </c>
      <c r="E79">
        <f t="shared" si="19"/>
        <v>38006</v>
      </c>
      <c r="F79">
        <f t="shared" si="19"/>
        <v>0</v>
      </c>
      <c r="G79">
        <f t="shared" si="19"/>
        <v>0</v>
      </c>
      <c r="H79">
        <f t="shared" si="19"/>
        <v>0</v>
      </c>
      <c r="I79">
        <f t="shared" si="19"/>
        <v>0</v>
      </c>
      <c r="J79">
        <f t="shared" si="19"/>
        <v>0</v>
      </c>
      <c r="K79">
        <f t="shared" si="19"/>
        <v>0</v>
      </c>
      <c r="L79">
        <f t="shared" si="19"/>
        <v>0</v>
      </c>
      <c r="M79">
        <f t="shared" si="19"/>
        <v>0</v>
      </c>
      <c r="N79">
        <f t="shared" si="19"/>
        <v>0</v>
      </c>
    </row>
    <row r="80" spans="1:108" hidden="1" x14ac:dyDescent="0.25"/>
    <row r="81" spans="1:108" hidden="1" x14ac:dyDescent="0.25">
      <c r="A81">
        <f>A77+CT81-1</f>
        <v>0</v>
      </c>
      <c r="B81">
        <v>209</v>
      </c>
      <c r="C81" t="s">
        <v>65</v>
      </c>
      <c r="CT81">
        <v>1</v>
      </c>
      <c r="CW81">
        <v>850</v>
      </c>
      <c r="CX81">
        <v>899</v>
      </c>
      <c r="DD81" t="s">
        <v>1</v>
      </c>
    </row>
    <row r="82" spans="1:108" hidden="1" x14ac:dyDescent="0.25"/>
    <row r="83" spans="1:108" hidden="1" x14ac:dyDescent="0.25">
      <c r="D83">
        <f t="shared" ref="D83:N83" si="20">SUM(D81:D82)</f>
        <v>0</v>
      </c>
      <c r="E83">
        <f t="shared" si="20"/>
        <v>0</v>
      </c>
      <c r="F83">
        <f t="shared" si="20"/>
        <v>0</v>
      </c>
      <c r="G83">
        <f t="shared" si="20"/>
        <v>0</v>
      </c>
      <c r="H83">
        <f t="shared" si="20"/>
        <v>0</v>
      </c>
      <c r="I83">
        <f t="shared" si="20"/>
        <v>0</v>
      </c>
      <c r="J83">
        <f t="shared" si="20"/>
        <v>0</v>
      </c>
      <c r="K83">
        <f t="shared" si="20"/>
        <v>0</v>
      </c>
      <c r="L83">
        <f t="shared" si="20"/>
        <v>0</v>
      </c>
      <c r="M83">
        <f t="shared" si="20"/>
        <v>0</v>
      </c>
      <c r="N83">
        <f t="shared" si="20"/>
        <v>0</v>
      </c>
    </row>
    <row r="84" spans="1:108" hidden="1" x14ac:dyDescent="0.25"/>
    <row r="85" spans="1:108" hidden="1" x14ac:dyDescent="0.25">
      <c r="A85">
        <f>A81+CT85-1</f>
        <v>0</v>
      </c>
      <c r="B85">
        <v>10</v>
      </c>
      <c r="C85" t="s">
        <v>72</v>
      </c>
      <c r="CT85">
        <v>1</v>
      </c>
      <c r="CW85">
        <v>900</v>
      </c>
      <c r="CX85">
        <v>949</v>
      </c>
      <c r="CZ85">
        <v>1</v>
      </c>
      <c r="DD85" t="s">
        <v>1</v>
      </c>
    </row>
    <row r="86" spans="1:108" hidden="1" x14ac:dyDescent="0.25">
      <c r="C86" t="s">
        <v>41</v>
      </c>
      <c r="D86">
        <v>392821</v>
      </c>
      <c r="E86">
        <v>809077</v>
      </c>
    </row>
    <row r="87" spans="1:108" hidden="1" x14ac:dyDescent="0.25">
      <c r="D87">
        <f t="shared" ref="D87:N87" si="21">SUM(D85:D86)</f>
        <v>392821</v>
      </c>
      <c r="E87">
        <f t="shared" si="21"/>
        <v>809077</v>
      </c>
      <c r="F87">
        <f t="shared" si="21"/>
        <v>0</v>
      </c>
      <c r="G87">
        <f t="shared" si="21"/>
        <v>0</v>
      </c>
      <c r="H87">
        <f t="shared" si="21"/>
        <v>0</v>
      </c>
      <c r="I87">
        <f t="shared" si="21"/>
        <v>0</v>
      </c>
      <c r="J87">
        <f t="shared" si="21"/>
        <v>0</v>
      </c>
      <c r="K87">
        <f t="shared" si="21"/>
        <v>0</v>
      </c>
      <c r="L87">
        <f t="shared" si="21"/>
        <v>0</v>
      </c>
      <c r="M87">
        <f t="shared" si="21"/>
        <v>0</v>
      </c>
      <c r="N87">
        <f t="shared" si="21"/>
        <v>0</v>
      </c>
    </row>
    <row r="88" spans="1:108" hidden="1" x14ac:dyDescent="0.25"/>
    <row r="89" spans="1:108" hidden="1" x14ac:dyDescent="0.25">
      <c r="A89">
        <f>A85+CT89-1</f>
        <v>0</v>
      </c>
      <c r="B89">
        <v>11</v>
      </c>
      <c r="C89" s="24" t="s">
        <v>107</v>
      </c>
      <c r="CT89">
        <v>1</v>
      </c>
      <c r="CW89">
        <v>1000</v>
      </c>
      <c r="CX89">
        <v>1049</v>
      </c>
      <c r="CZ89">
        <v>1</v>
      </c>
      <c r="DD89" t="s">
        <v>1</v>
      </c>
    </row>
    <row r="90" spans="1:108" hidden="1" x14ac:dyDescent="0.25">
      <c r="C90" t="s">
        <v>49</v>
      </c>
      <c r="D90">
        <v>15000</v>
      </c>
      <c r="E90">
        <v>30000</v>
      </c>
    </row>
    <row r="91" spans="1:108" hidden="1" x14ac:dyDescent="0.25">
      <c r="D91">
        <f t="shared" ref="D91:N91" si="22">SUM(D89:D90)</f>
        <v>15000</v>
      </c>
      <c r="E91">
        <f t="shared" si="22"/>
        <v>30000</v>
      </c>
      <c r="F91">
        <f t="shared" si="22"/>
        <v>0</v>
      </c>
      <c r="G91">
        <f t="shared" si="22"/>
        <v>0</v>
      </c>
      <c r="H91">
        <f t="shared" si="22"/>
        <v>0</v>
      </c>
      <c r="I91">
        <f t="shared" si="22"/>
        <v>0</v>
      </c>
      <c r="J91">
        <f t="shared" si="22"/>
        <v>0</v>
      </c>
      <c r="K91">
        <f t="shared" si="22"/>
        <v>0</v>
      </c>
      <c r="L91">
        <f t="shared" si="22"/>
        <v>0</v>
      </c>
      <c r="M91">
        <f t="shared" si="22"/>
        <v>0</v>
      </c>
      <c r="N91">
        <f t="shared" si="22"/>
        <v>0</v>
      </c>
    </row>
    <row r="92" spans="1:108" hidden="1" x14ac:dyDescent="0.25"/>
    <row r="93" spans="1:108" hidden="1" x14ac:dyDescent="0.25">
      <c r="A93">
        <f>A89+CT93-1</f>
        <v>0</v>
      </c>
      <c r="B93">
        <v>211</v>
      </c>
      <c r="C93" s="24" t="s">
        <v>108</v>
      </c>
      <c r="CT93">
        <v>1</v>
      </c>
      <c r="CW93">
        <v>1050</v>
      </c>
      <c r="CX93">
        <v>1099</v>
      </c>
      <c r="DD93" t="s">
        <v>1</v>
      </c>
    </row>
    <row r="94" spans="1:108" hidden="1" x14ac:dyDescent="0.25">
      <c r="C94" t="s">
        <v>89</v>
      </c>
      <c r="D94">
        <v>97344</v>
      </c>
      <c r="E94">
        <v>195777</v>
      </c>
    </row>
    <row r="95" spans="1:108" hidden="1" x14ac:dyDescent="0.25">
      <c r="C95" t="s">
        <v>79</v>
      </c>
      <c r="D95">
        <f t="shared" ref="D95:N95" si="23">SUM(D93:D94)</f>
        <v>97344</v>
      </c>
      <c r="E95">
        <f t="shared" si="23"/>
        <v>195777</v>
      </c>
      <c r="F95">
        <f t="shared" si="23"/>
        <v>0</v>
      </c>
      <c r="G95">
        <f t="shared" si="23"/>
        <v>0</v>
      </c>
      <c r="H95">
        <f t="shared" si="23"/>
        <v>0</v>
      </c>
      <c r="I95">
        <f t="shared" si="23"/>
        <v>0</v>
      </c>
      <c r="J95">
        <f t="shared" si="23"/>
        <v>0</v>
      </c>
      <c r="K95">
        <f t="shared" si="23"/>
        <v>0</v>
      </c>
      <c r="L95">
        <f t="shared" si="23"/>
        <v>0</v>
      </c>
      <c r="M95">
        <f t="shared" si="23"/>
        <v>0</v>
      </c>
      <c r="N95">
        <f t="shared" si="23"/>
        <v>0</v>
      </c>
    </row>
    <row r="96" spans="1:108" hidden="1" x14ac:dyDescent="0.25"/>
    <row r="97" spans="1:108" hidden="1" x14ac:dyDescent="0.25">
      <c r="A97">
        <f>A93+CT97-1</f>
        <v>0</v>
      </c>
      <c r="B97">
        <v>12</v>
      </c>
      <c r="C97" t="s">
        <v>119</v>
      </c>
      <c r="CT97">
        <v>1</v>
      </c>
      <c r="CW97">
        <v>1100</v>
      </c>
      <c r="CX97">
        <v>1149</v>
      </c>
      <c r="CZ97">
        <v>1</v>
      </c>
      <c r="DD97" t="s">
        <v>1</v>
      </c>
    </row>
    <row r="98" spans="1:108" hidden="1" x14ac:dyDescent="0.25">
      <c r="C98" t="s">
        <v>50</v>
      </c>
      <c r="D98">
        <v>10786</v>
      </c>
      <c r="E98">
        <v>32123</v>
      </c>
    </row>
    <row r="99" spans="1:108" hidden="1" x14ac:dyDescent="0.25">
      <c r="D99">
        <f t="shared" ref="D99:N99" si="24">SUM(D97:D98)</f>
        <v>10786</v>
      </c>
      <c r="E99">
        <f t="shared" si="24"/>
        <v>32123</v>
      </c>
      <c r="F99">
        <f t="shared" si="24"/>
        <v>0</v>
      </c>
      <c r="G99">
        <f t="shared" si="24"/>
        <v>0</v>
      </c>
      <c r="H99">
        <f t="shared" si="24"/>
        <v>0</v>
      </c>
      <c r="I99">
        <f t="shared" si="24"/>
        <v>0</v>
      </c>
      <c r="J99">
        <f t="shared" si="24"/>
        <v>0</v>
      </c>
      <c r="K99">
        <f t="shared" si="24"/>
        <v>0</v>
      </c>
      <c r="L99">
        <f t="shared" si="24"/>
        <v>0</v>
      </c>
      <c r="M99">
        <f t="shared" si="24"/>
        <v>0</v>
      </c>
      <c r="N99">
        <f t="shared" si="24"/>
        <v>0</v>
      </c>
    </row>
    <row r="100" spans="1:108" hidden="1" x14ac:dyDescent="0.25"/>
    <row r="101" spans="1:108" hidden="1" x14ac:dyDescent="0.25">
      <c r="A101">
        <f>A97+CT101-1</f>
        <v>0</v>
      </c>
      <c r="B101">
        <v>212</v>
      </c>
      <c r="C101" s="24" t="s">
        <v>105</v>
      </c>
      <c r="CT101">
        <v>1</v>
      </c>
      <c r="CW101">
        <v>1150</v>
      </c>
      <c r="CX101">
        <v>1199</v>
      </c>
      <c r="DD101" t="s">
        <v>1</v>
      </c>
    </row>
    <row r="102" spans="1:108" hidden="1" x14ac:dyDescent="0.25"/>
    <row r="103" spans="1:108" hidden="1" x14ac:dyDescent="0.25">
      <c r="C103" t="s">
        <v>79</v>
      </c>
      <c r="D103">
        <f t="shared" ref="D103:N103" si="25">SUM(D101:D102)</f>
        <v>0</v>
      </c>
      <c r="E103">
        <f t="shared" si="25"/>
        <v>0</v>
      </c>
      <c r="F103">
        <f t="shared" si="25"/>
        <v>0</v>
      </c>
      <c r="G103">
        <f t="shared" si="25"/>
        <v>0</v>
      </c>
      <c r="H103">
        <f t="shared" si="25"/>
        <v>0</v>
      </c>
      <c r="I103">
        <f t="shared" si="25"/>
        <v>0</v>
      </c>
      <c r="J103">
        <f t="shared" si="25"/>
        <v>0</v>
      </c>
      <c r="K103">
        <f t="shared" si="25"/>
        <v>0</v>
      </c>
      <c r="L103">
        <f t="shared" si="25"/>
        <v>0</v>
      </c>
      <c r="M103">
        <f t="shared" si="25"/>
        <v>0</v>
      </c>
      <c r="N103">
        <f t="shared" si="25"/>
        <v>0</v>
      </c>
    </row>
    <row r="104" spans="1:108" hidden="1" x14ac:dyDescent="0.25"/>
    <row r="105" spans="1:108" hidden="1" x14ac:dyDescent="0.25">
      <c r="A105">
        <f>A101+CT105-1</f>
        <v>0</v>
      </c>
      <c r="B105">
        <v>13</v>
      </c>
      <c r="C105" t="s">
        <v>5</v>
      </c>
      <c r="CT105">
        <v>1</v>
      </c>
      <c r="CW105">
        <v>1200</v>
      </c>
      <c r="CX105">
        <v>1249</v>
      </c>
      <c r="CZ105">
        <v>1</v>
      </c>
      <c r="DD105" t="s">
        <v>1</v>
      </c>
    </row>
    <row r="106" spans="1:108" hidden="1" x14ac:dyDescent="0.25">
      <c r="C106" t="s">
        <v>51</v>
      </c>
      <c r="D106">
        <v>18685</v>
      </c>
      <c r="E106">
        <v>45053</v>
      </c>
    </row>
    <row r="107" spans="1:108" hidden="1" x14ac:dyDescent="0.25">
      <c r="D107">
        <f t="shared" ref="D107:N107" si="26">SUM(D105:D106)</f>
        <v>18685</v>
      </c>
      <c r="E107">
        <f t="shared" si="26"/>
        <v>45053</v>
      </c>
      <c r="F107">
        <f t="shared" si="26"/>
        <v>0</v>
      </c>
      <c r="G107">
        <f t="shared" si="26"/>
        <v>0</v>
      </c>
      <c r="H107">
        <f t="shared" si="26"/>
        <v>0</v>
      </c>
      <c r="I107">
        <f t="shared" si="26"/>
        <v>0</v>
      </c>
      <c r="J107">
        <f t="shared" si="26"/>
        <v>0</v>
      </c>
      <c r="K107">
        <f t="shared" si="26"/>
        <v>0</v>
      </c>
      <c r="L107">
        <f t="shared" si="26"/>
        <v>0</v>
      </c>
      <c r="M107">
        <f t="shared" si="26"/>
        <v>0</v>
      </c>
      <c r="N107">
        <f t="shared" si="26"/>
        <v>0</v>
      </c>
    </row>
    <row r="108" spans="1:108" hidden="1" x14ac:dyDescent="0.25"/>
    <row r="109" spans="1:108" hidden="1" x14ac:dyDescent="0.25">
      <c r="A109">
        <f>A105+CT109-1</f>
        <v>0</v>
      </c>
      <c r="B109">
        <v>14</v>
      </c>
      <c r="C109" t="s">
        <v>6</v>
      </c>
      <c r="CT109">
        <v>1</v>
      </c>
      <c r="CW109">
        <v>1300</v>
      </c>
      <c r="CX109">
        <v>1349</v>
      </c>
      <c r="CZ109">
        <v>1</v>
      </c>
      <c r="DD109" t="s">
        <v>1</v>
      </c>
    </row>
    <row r="110" spans="1:108" hidden="1" x14ac:dyDescent="0.25">
      <c r="C110" t="s">
        <v>52</v>
      </c>
      <c r="D110">
        <v>25080</v>
      </c>
      <c r="E110">
        <v>57757</v>
      </c>
    </row>
    <row r="111" spans="1:108" hidden="1" x14ac:dyDescent="0.25">
      <c r="D111">
        <f t="shared" ref="D111:N111" si="27">SUM(D109:D110)</f>
        <v>25080</v>
      </c>
      <c r="E111">
        <f t="shared" si="27"/>
        <v>57757</v>
      </c>
      <c r="F111">
        <f t="shared" si="27"/>
        <v>0</v>
      </c>
      <c r="G111">
        <f t="shared" si="27"/>
        <v>0</v>
      </c>
      <c r="H111">
        <f t="shared" si="27"/>
        <v>0</v>
      </c>
      <c r="I111">
        <f t="shared" si="27"/>
        <v>0</v>
      </c>
      <c r="J111">
        <f t="shared" si="27"/>
        <v>0</v>
      </c>
      <c r="K111">
        <f t="shared" si="27"/>
        <v>0</v>
      </c>
      <c r="L111">
        <f t="shared" si="27"/>
        <v>0</v>
      </c>
      <c r="M111">
        <f t="shared" si="27"/>
        <v>0</v>
      </c>
      <c r="N111">
        <f t="shared" si="27"/>
        <v>0</v>
      </c>
    </row>
    <row r="112" spans="1:108" hidden="1" x14ac:dyDescent="0.25"/>
    <row r="113" spans="1:108" hidden="1" x14ac:dyDescent="0.25">
      <c r="A113">
        <f>A109+CT113-1</f>
        <v>0</v>
      </c>
      <c r="B113">
        <v>214</v>
      </c>
      <c r="C113" t="s">
        <v>96</v>
      </c>
      <c r="CT113">
        <v>1</v>
      </c>
      <c r="CW113">
        <v>1350</v>
      </c>
      <c r="CX113">
        <v>1399</v>
      </c>
      <c r="DD113" t="s">
        <v>1</v>
      </c>
    </row>
    <row r="114" spans="1:108" hidden="1" x14ac:dyDescent="0.25">
      <c r="C114" t="s">
        <v>116</v>
      </c>
      <c r="D114">
        <v>0</v>
      </c>
      <c r="E114">
        <v>28964</v>
      </c>
    </row>
    <row r="115" spans="1:108" hidden="1" x14ac:dyDescent="0.25">
      <c r="D115">
        <f t="shared" ref="D115:N115" si="28">SUM(D113:D114)</f>
        <v>0</v>
      </c>
      <c r="E115">
        <f t="shared" si="28"/>
        <v>28964</v>
      </c>
      <c r="F115">
        <f t="shared" si="28"/>
        <v>0</v>
      </c>
      <c r="G115">
        <f t="shared" si="28"/>
        <v>0</v>
      </c>
      <c r="H115">
        <f t="shared" si="28"/>
        <v>0</v>
      </c>
      <c r="I115">
        <f t="shared" si="28"/>
        <v>0</v>
      </c>
      <c r="J115">
        <f t="shared" si="28"/>
        <v>0</v>
      </c>
      <c r="K115">
        <f t="shared" si="28"/>
        <v>0</v>
      </c>
      <c r="L115">
        <f t="shared" si="28"/>
        <v>0</v>
      </c>
      <c r="M115">
        <f t="shared" si="28"/>
        <v>0</v>
      </c>
      <c r="N115">
        <f t="shared" si="28"/>
        <v>0</v>
      </c>
    </row>
    <row r="116" spans="1:108" hidden="1" x14ac:dyDescent="0.25"/>
    <row r="117" spans="1:108" x14ac:dyDescent="0.25">
      <c r="A117">
        <f>A113+CT117-1</f>
        <v>1</v>
      </c>
      <c r="B117">
        <v>15</v>
      </c>
      <c r="C117" t="s">
        <v>95</v>
      </c>
      <c r="CT117">
        <v>2</v>
      </c>
      <c r="CW117">
        <v>1400</v>
      </c>
      <c r="CX117">
        <v>1419</v>
      </c>
      <c r="CZ117">
        <v>1</v>
      </c>
      <c r="DD117" t="s">
        <v>1</v>
      </c>
    </row>
    <row r="118" spans="1:108" x14ac:dyDescent="0.25">
      <c r="C118" t="s">
        <v>7</v>
      </c>
      <c r="D118">
        <v>22608</v>
      </c>
      <c r="E118">
        <v>43662</v>
      </c>
      <c r="CY118">
        <v>15</v>
      </c>
    </row>
    <row r="119" spans="1:108" x14ac:dyDescent="0.25">
      <c r="C119" t="s">
        <v>100</v>
      </c>
      <c r="D119">
        <v>1812</v>
      </c>
      <c r="E119">
        <v>0</v>
      </c>
    </row>
    <row r="120" spans="1:108" x14ac:dyDescent="0.25">
      <c r="D120">
        <f t="shared" ref="D120:N120" si="29">SUM(D117:D119)</f>
        <v>24420</v>
      </c>
      <c r="E120">
        <f t="shared" si="29"/>
        <v>43662</v>
      </c>
      <c r="F120">
        <f t="shared" si="29"/>
        <v>0</v>
      </c>
      <c r="G120">
        <f t="shared" si="29"/>
        <v>0</v>
      </c>
      <c r="H120">
        <f t="shared" si="29"/>
        <v>0</v>
      </c>
      <c r="I120">
        <f t="shared" si="29"/>
        <v>0</v>
      </c>
      <c r="J120">
        <f t="shared" si="29"/>
        <v>0</v>
      </c>
      <c r="K120">
        <f t="shared" si="29"/>
        <v>0</v>
      </c>
      <c r="L120">
        <f t="shared" si="29"/>
        <v>0</v>
      </c>
      <c r="M120">
        <f t="shared" si="29"/>
        <v>0</v>
      </c>
      <c r="N120">
        <f t="shared" si="29"/>
        <v>0</v>
      </c>
    </row>
    <row r="122" spans="1:108" hidden="1" x14ac:dyDescent="0.25">
      <c r="A122">
        <f>A117+CT122-1</f>
        <v>1</v>
      </c>
      <c r="B122">
        <v>215</v>
      </c>
      <c r="C122" t="s">
        <v>100</v>
      </c>
      <c r="CT122">
        <v>1</v>
      </c>
      <c r="CW122">
        <v>1415</v>
      </c>
      <c r="CX122">
        <v>1499</v>
      </c>
      <c r="DD122" t="s">
        <v>1</v>
      </c>
    </row>
    <row r="123" spans="1:108" hidden="1" x14ac:dyDescent="0.25">
      <c r="C123" t="s">
        <v>100</v>
      </c>
      <c r="D123">
        <v>1812</v>
      </c>
      <c r="E123">
        <v>0</v>
      </c>
    </row>
    <row r="124" spans="1:108" hidden="1" x14ac:dyDescent="0.25">
      <c r="C124" t="s">
        <v>79</v>
      </c>
      <c r="D124">
        <f t="shared" ref="D124:N124" si="30">SUM(D122:D123)</f>
        <v>1812</v>
      </c>
      <c r="E124">
        <f t="shared" si="30"/>
        <v>0</v>
      </c>
      <c r="F124">
        <f t="shared" si="30"/>
        <v>0</v>
      </c>
      <c r="G124">
        <f t="shared" si="30"/>
        <v>0</v>
      </c>
      <c r="H124">
        <f t="shared" si="30"/>
        <v>0</v>
      </c>
      <c r="I124">
        <f t="shared" si="30"/>
        <v>0</v>
      </c>
      <c r="J124">
        <f t="shared" si="30"/>
        <v>0</v>
      </c>
      <c r="K124">
        <f t="shared" si="30"/>
        <v>0</v>
      </c>
      <c r="L124">
        <f t="shared" si="30"/>
        <v>0</v>
      </c>
      <c r="M124">
        <f t="shared" si="30"/>
        <v>0</v>
      </c>
      <c r="N124">
        <f t="shared" si="30"/>
        <v>0</v>
      </c>
    </row>
    <row r="125" spans="1:108" hidden="1" x14ac:dyDescent="0.25"/>
    <row r="126" spans="1:108" hidden="1" x14ac:dyDescent="0.25">
      <c r="A126">
        <f>A122+CT126-1</f>
        <v>1</v>
      </c>
      <c r="B126">
        <v>16</v>
      </c>
      <c r="C126" t="s">
        <v>8</v>
      </c>
      <c r="CT126">
        <v>1</v>
      </c>
      <c r="CW126">
        <v>1500</v>
      </c>
      <c r="CX126">
        <v>1549</v>
      </c>
      <c r="CZ126">
        <v>1</v>
      </c>
      <c r="DD126" t="s">
        <v>1</v>
      </c>
    </row>
    <row r="127" spans="1:108" hidden="1" x14ac:dyDescent="0.25">
      <c r="C127" t="s">
        <v>53</v>
      </c>
      <c r="D127">
        <v>59930</v>
      </c>
      <c r="E127">
        <v>118635</v>
      </c>
    </row>
    <row r="128" spans="1:108" hidden="1" x14ac:dyDescent="0.25">
      <c r="D128">
        <f t="shared" ref="D128:N128" si="31">SUM(D126:D127)</f>
        <v>59930</v>
      </c>
      <c r="E128">
        <f t="shared" si="31"/>
        <v>118635</v>
      </c>
      <c r="F128">
        <f t="shared" si="31"/>
        <v>0</v>
      </c>
      <c r="G128">
        <f t="shared" si="31"/>
        <v>0</v>
      </c>
      <c r="H128">
        <f t="shared" si="31"/>
        <v>0</v>
      </c>
      <c r="I128">
        <f t="shared" si="31"/>
        <v>0</v>
      </c>
      <c r="J128">
        <f t="shared" si="31"/>
        <v>0</v>
      </c>
      <c r="K128">
        <f t="shared" si="31"/>
        <v>0</v>
      </c>
      <c r="L128">
        <f t="shared" si="31"/>
        <v>0</v>
      </c>
      <c r="M128">
        <f t="shared" si="31"/>
        <v>0</v>
      </c>
      <c r="N128">
        <f t="shared" si="31"/>
        <v>0</v>
      </c>
    </row>
    <row r="129" spans="1:108" hidden="1" x14ac:dyDescent="0.25"/>
    <row r="130" spans="1:108" hidden="1" x14ac:dyDescent="0.25">
      <c r="A130">
        <f>A126+CT130-1</f>
        <v>1</v>
      </c>
      <c r="B130">
        <v>216</v>
      </c>
      <c r="C130" s="24" t="s">
        <v>106</v>
      </c>
      <c r="CT130">
        <v>1</v>
      </c>
      <c r="CW130">
        <v>1550</v>
      </c>
      <c r="CX130">
        <v>1599</v>
      </c>
      <c r="DD130" t="s">
        <v>1</v>
      </c>
    </row>
    <row r="131" spans="1:108" hidden="1" x14ac:dyDescent="0.25">
      <c r="C131" t="s">
        <v>106</v>
      </c>
      <c r="D131">
        <v>8197</v>
      </c>
      <c r="E131">
        <v>15476</v>
      </c>
    </row>
    <row r="132" spans="1:108" hidden="1" x14ac:dyDescent="0.25">
      <c r="C132" t="s">
        <v>79</v>
      </c>
      <c r="D132">
        <f t="shared" ref="D132:N132" si="32">SUM(D130:D131)</f>
        <v>8197</v>
      </c>
      <c r="E132">
        <f t="shared" si="32"/>
        <v>15476</v>
      </c>
      <c r="F132">
        <f t="shared" si="32"/>
        <v>0</v>
      </c>
      <c r="G132">
        <f t="shared" si="32"/>
        <v>0</v>
      </c>
      <c r="H132">
        <f t="shared" si="32"/>
        <v>0</v>
      </c>
      <c r="I132">
        <f t="shared" si="32"/>
        <v>0</v>
      </c>
      <c r="J132">
        <f t="shared" si="32"/>
        <v>0</v>
      </c>
      <c r="K132">
        <f t="shared" si="32"/>
        <v>0</v>
      </c>
      <c r="L132">
        <f t="shared" si="32"/>
        <v>0</v>
      </c>
      <c r="M132">
        <f t="shared" si="32"/>
        <v>0</v>
      </c>
      <c r="N132">
        <f t="shared" si="32"/>
        <v>0</v>
      </c>
    </row>
    <row r="133" spans="1:108" hidden="1" x14ac:dyDescent="0.25"/>
    <row r="134" spans="1:108" hidden="1" x14ac:dyDescent="0.25">
      <c r="A134">
        <f>A130+CT134-1</f>
        <v>1</v>
      </c>
      <c r="B134">
        <v>17</v>
      </c>
      <c r="C134" t="s">
        <v>9</v>
      </c>
      <c r="CT134">
        <v>1</v>
      </c>
      <c r="CW134">
        <v>1600</v>
      </c>
      <c r="CX134">
        <v>1649</v>
      </c>
      <c r="CZ134">
        <v>1</v>
      </c>
      <c r="DD134" t="s">
        <v>1</v>
      </c>
    </row>
    <row r="135" spans="1:108" hidden="1" x14ac:dyDescent="0.25">
      <c r="C135" t="s">
        <v>98</v>
      </c>
      <c r="D135">
        <v>10000</v>
      </c>
      <c r="E135">
        <v>0</v>
      </c>
    </row>
    <row r="136" spans="1:108" hidden="1" x14ac:dyDescent="0.25">
      <c r="D136">
        <f t="shared" ref="D136:N136" si="33">SUM(D134:D135)</f>
        <v>10000</v>
      </c>
      <c r="E136">
        <f t="shared" si="33"/>
        <v>0</v>
      </c>
      <c r="F136">
        <f t="shared" si="33"/>
        <v>0</v>
      </c>
      <c r="G136">
        <f t="shared" si="33"/>
        <v>0</v>
      </c>
      <c r="H136">
        <f t="shared" si="33"/>
        <v>0</v>
      </c>
      <c r="I136">
        <f t="shared" si="33"/>
        <v>0</v>
      </c>
      <c r="J136">
        <f t="shared" si="33"/>
        <v>0</v>
      </c>
      <c r="K136">
        <f t="shared" si="33"/>
        <v>0</v>
      </c>
      <c r="L136">
        <f t="shared" si="33"/>
        <v>0</v>
      </c>
      <c r="M136">
        <f t="shared" si="33"/>
        <v>0</v>
      </c>
      <c r="N136">
        <f t="shared" si="33"/>
        <v>0</v>
      </c>
    </row>
    <row r="137" spans="1:108" hidden="1" x14ac:dyDescent="0.25"/>
    <row r="138" spans="1:108" hidden="1" x14ac:dyDescent="0.25">
      <c r="A138">
        <f>A134+CT138-1</f>
        <v>1</v>
      </c>
      <c r="B138">
        <v>18</v>
      </c>
      <c r="C138" t="s">
        <v>10</v>
      </c>
      <c r="CT138">
        <v>1</v>
      </c>
      <c r="CW138">
        <v>1700</v>
      </c>
      <c r="CX138">
        <v>1749</v>
      </c>
      <c r="CZ138">
        <v>1</v>
      </c>
      <c r="DD138" t="s">
        <v>1</v>
      </c>
    </row>
    <row r="139" spans="1:108" hidden="1" x14ac:dyDescent="0.25"/>
    <row r="140" spans="1:108" hidden="1" x14ac:dyDescent="0.25">
      <c r="D140">
        <f t="shared" ref="D140:N140" si="34">SUM(D138:D139)</f>
        <v>0</v>
      </c>
      <c r="E140">
        <f t="shared" si="34"/>
        <v>0</v>
      </c>
      <c r="F140">
        <f t="shared" si="34"/>
        <v>0</v>
      </c>
      <c r="G140">
        <f t="shared" si="34"/>
        <v>0</v>
      </c>
      <c r="H140">
        <f t="shared" si="34"/>
        <v>0</v>
      </c>
      <c r="I140">
        <f t="shared" si="34"/>
        <v>0</v>
      </c>
      <c r="J140">
        <f t="shared" si="34"/>
        <v>0</v>
      </c>
      <c r="K140">
        <f t="shared" si="34"/>
        <v>0</v>
      </c>
      <c r="L140">
        <f t="shared" si="34"/>
        <v>0</v>
      </c>
      <c r="M140">
        <f t="shared" si="34"/>
        <v>0</v>
      </c>
      <c r="N140">
        <f t="shared" si="34"/>
        <v>0</v>
      </c>
    </row>
    <row r="141" spans="1:108" hidden="1" x14ac:dyDescent="0.25"/>
    <row r="142" spans="1:108" hidden="1" x14ac:dyDescent="0.25">
      <c r="A142">
        <f>A138+CT142-1</f>
        <v>1</v>
      </c>
      <c r="B142">
        <v>19</v>
      </c>
      <c r="C142" t="s">
        <v>87</v>
      </c>
      <c r="CT142">
        <v>1</v>
      </c>
      <c r="CW142">
        <v>1800</v>
      </c>
      <c r="CX142">
        <v>1849</v>
      </c>
      <c r="CZ142">
        <v>1</v>
      </c>
      <c r="DD142" t="s">
        <v>1</v>
      </c>
    </row>
    <row r="143" spans="1:108" hidden="1" x14ac:dyDescent="0.25"/>
    <row r="144" spans="1:108" hidden="1" x14ac:dyDescent="0.25">
      <c r="D144">
        <f t="shared" ref="D144:N144" si="35">SUM(D142:D143)</f>
        <v>0</v>
      </c>
      <c r="E144">
        <f t="shared" si="35"/>
        <v>0</v>
      </c>
      <c r="F144">
        <f t="shared" si="35"/>
        <v>0</v>
      </c>
      <c r="G144">
        <f t="shared" si="35"/>
        <v>0</v>
      </c>
      <c r="H144">
        <f t="shared" si="35"/>
        <v>0</v>
      </c>
      <c r="I144">
        <f t="shared" si="35"/>
        <v>0</v>
      </c>
      <c r="J144">
        <f t="shared" si="35"/>
        <v>0</v>
      </c>
      <c r="K144">
        <f t="shared" si="35"/>
        <v>0</v>
      </c>
      <c r="L144">
        <f t="shared" si="35"/>
        <v>0</v>
      </c>
      <c r="M144">
        <f t="shared" si="35"/>
        <v>0</v>
      </c>
      <c r="N144">
        <f t="shared" si="35"/>
        <v>0</v>
      </c>
    </row>
    <row r="145" spans="1:108" hidden="1" x14ac:dyDescent="0.25"/>
    <row r="146" spans="1:108" hidden="1" x14ac:dyDescent="0.25">
      <c r="A146">
        <f>A142+CT146-1</f>
        <v>1</v>
      </c>
      <c r="B146">
        <v>20</v>
      </c>
      <c r="C146" t="s">
        <v>86</v>
      </c>
      <c r="CT146">
        <v>1</v>
      </c>
      <c r="CW146">
        <v>1900</v>
      </c>
      <c r="CX146">
        <v>1949</v>
      </c>
      <c r="CZ146">
        <v>1</v>
      </c>
      <c r="DD146" t="s">
        <v>1</v>
      </c>
    </row>
    <row r="147" spans="1:108" hidden="1" x14ac:dyDescent="0.25">
      <c r="C147" t="s">
        <v>86</v>
      </c>
      <c r="D147">
        <v>48011</v>
      </c>
      <c r="E147">
        <v>96022</v>
      </c>
    </row>
    <row r="148" spans="1:108" hidden="1" x14ac:dyDescent="0.25">
      <c r="D148">
        <f t="shared" ref="D148:N148" si="36">SUM(D146:D147)</f>
        <v>48011</v>
      </c>
      <c r="E148">
        <f t="shared" si="36"/>
        <v>96022</v>
      </c>
      <c r="F148">
        <f t="shared" si="36"/>
        <v>0</v>
      </c>
      <c r="G148">
        <f t="shared" si="36"/>
        <v>0</v>
      </c>
      <c r="H148">
        <f t="shared" si="36"/>
        <v>0</v>
      </c>
      <c r="I148">
        <f t="shared" si="36"/>
        <v>0</v>
      </c>
      <c r="J148">
        <f t="shared" si="36"/>
        <v>0</v>
      </c>
      <c r="K148">
        <f t="shared" si="36"/>
        <v>0</v>
      </c>
      <c r="L148">
        <f t="shared" si="36"/>
        <v>0</v>
      </c>
      <c r="M148">
        <f t="shared" si="36"/>
        <v>0</v>
      </c>
      <c r="N148">
        <f t="shared" si="36"/>
        <v>0</v>
      </c>
    </row>
    <row r="149" spans="1:108" hidden="1" x14ac:dyDescent="0.25"/>
    <row r="150" spans="1:108" hidden="1" x14ac:dyDescent="0.25">
      <c r="A150">
        <f>A146+CT150-1</f>
        <v>1</v>
      </c>
      <c r="B150">
        <v>21</v>
      </c>
      <c r="C150" t="s">
        <v>4</v>
      </c>
      <c r="CT150">
        <v>1</v>
      </c>
      <c r="CW150">
        <v>1</v>
      </c>
      <c r="CX150">
        <v>1</v>
      </c>
      <c r="CZ150">
        <v>1</v>
      </c>
      <c r="DD150" t="s">
        <v>1</v>
      </c>
    </row>
    <row r="151" spans="1:108" hidden="1" x14ac:dyDescent="0.25"/>
    <row r="152" spans="1:108" hidden="1" x14ac:dyDescent="0.25">
      <c r="D152">
        <f t="shared" ref="D152:N152" si="37">SUM(D150:D151)</f>
        <v>0</v>
      </c>
      <c r="E152">
        <f t="shared" si="37"/>
        <v>0</v>
      </c>
      <c r="F152">
        <f t="shared" si="37"/>
        <v>0</v>
      </c>
      <c r="G152">
        <f t="shared" si="37"/>
        <v>0</v>
      </c>
      <c r="H152">
        <f t="shared" si="37"/>
        <v>0</v>
      </c>
      <c r="I152">
        <f t="shared" si="37"/>
        <v>0</v>
      </c>
      <c r="J152">
        <f t="shared" si="37"/>
        <v>0</v>
      </c>
      <c r="K152">
        <f t="shared" si="37"/>
        <v>0</v>
      </c>
      <c r="L152">
        <f t="shared" si="37"/>
        <v>0</v>
      </c>
      <c r="M152">
        <f t="shared" si="37"/>
        <v>0</v>
      </c>
      <c r="N152">
        <f t="shared" si="37"/>
        <v>0</v>
      </c>
    </row>
    <row r="153" spans="1:108" hidden="1" x14ac:dyDescent="0.25"/>
    <row r="154" spans="1:108" hidden="1" x14ac:dyDescent="0.25">
      <c r="A154">
        <f>A150+CT154-1</f>
        <v>1</v>
      </c>
      <c r="B154">
        <v>22</v>
      </c>
      <c r="C154" t="s">
        <v>4</v>
      </c>
      <c r="CT154">
        <v>1</v>
      </c>
      <c r="CW154" t="s">
        <v>3</v>
      </c>
      <c r="CX154" t="s">
        <v>3</v>
      </c>
      <c r="CZ154">
        <v>1</v>
      </c>
      <c r="DD154" t="s">
        <v>1</v>
      </c>
    </row>
    <row r="155" spans="1:108" hidden="1" x14ac:dyDescent="0.25"/>
    <row r="156" spans="1:108" hidden="1" x14ac:dyDescent="0.25">
      <c r="D156">
        <f t="shared" ref="D156:N156" si="38">SUM(D154:D155)</f>
        <v>0</v>
      </c>
      <c r="E156">
        <f t="shared" si="38"/>
        <v>0</v>
      </c>
      <c r="F156">
        <f t="shared" si="38"/>
        <v>0</v>
      </c>
      <c r="G156">
        <f t="shared" si="38"/>
        <v>0</v>
      </c>
      <c r="H156">
        <f t="shared" si="38"/>
        <v>0</v>
      </c>
      <c r="I156">
        <f t="shared" si="38"/>
        <v>0</v>
      </c>
      <c r="J156">
        <f t="shared" si="38"/>
        <v>0</v>
      </c>
      <c r="K156">
        <f t="shared" si="38"/>
        <v>0</v>
      </c>
      <c r="L156">
        <f t="shared" si="38"/>
        <v>0</v>
      </c>
      <c r="M156">
        <f t="shared" si="38"/>
        <v>0</v>
      </c>
      <c r="N156">
        <f t="shared" si="38"/>
        <v>0</v>
      </c>
    </row>
    <row r="157" spans="1:108" hidden="1" x14ac:dyDescent="0.25"/>
    <row r="158" spans="1:108" hidden="1" x14ac:dyDescent="0.25">
      <c r="A158">
        <f>A154+CT158-1</f>
        <v>1</v>
      </c>
      <c r="B158">
        <v>23</v>
      </c>
      <c r="C158" s="24" t="s">
        <v>109</v>
      </c>
      <c r="CT158">
        <v>1</v>
      </c>
      <c r="CW158">
        <v>2500</v>
      </c>
      <c r="CX158">
        <v>2549</v>
      </c>
      <c r="CZ158">
        <v>1</v>
      </c>
      <c r="DD158" t="s">
        <v>1</v>
      </c>
    </row>
    <row r="159" spans="1:108" hidden="1" x14ac:dyDescent="0.25">
      <c r="C159" t="s">
        <v>78</v>
      </c>
      <c r="D159">
        <v>-5921</v>
      </c>
      <c r="E159">
        <v>144953</v>
      </c>
    </row>
    <row r="160" spans="1:108" hidden="1" x14ac:dyDescent="0.25">
      <c r="D160">
        <f t="shared" ref="D160:N160" si="39">SUM(D158:D159)</f>
        <v>-5921</v>
      </c>
      <c r="E160">
        <f t="shared" si="39"/>
        <v>144953</v>
      </c>
      <c r="F160">
        <f t="shared" si="39"/>
        <v>0</v>
      </c>
      <c r="G160">
        <f t="shared" si="39"/>
        <v>0</v>
      </c>
      <c r="H160">
        <f t="shared" si="39"/>
        <v>0</v>
      </c>
      <c r="I160">
        <f t="shared" si="39"/>
        <v>0</v>
      </c>
      <c r="J160">
        <f t="shared" si="39"/>
        <v>0</v>
      </c>
      <c r="K160">
        <f t="shared" si="39"/>
        <v>0</v>
      </c>
      <c r="L160">
        <f t="shared" si="39"/>
        <v>0</v>
      </c>
      <c r="M160">
        <f t="shared" si="39"/>
        <v>0</v>
      </c>
      <c r="N160">
        <f t="shared" si="39"/>
        <v>0</v>
      </c>
    </row>
    <row r="161" spans="1:108" hidden="1" x14ac:dyDescent="0.25"/>
    <row r="162" spans="1:108" hidden="1" x14ac:dyDescent="0.25">
      <c r="A162">
        <f>A158+CT162-1</f>
        <v>1</v>
      </c>
      <c r="B162">
        <v>24</v>
      </c>
      <c r="C162" t="s">
        <v>93</v>
      </c>
      <c r="CT162">
        <v>1</v>
      </c>
      <c r="CW162">
        <v>2600</v>
      </c>
      <c r="CX162">
        <v>2649</v>
      </c>
      <c r="CZ162">
        <v>1</v>
      </c>
      <c r="DD162" t="s">
        <v>1</v>
      </c>
    </row>
    <row r="163" spans="1:108" hidden="1" x14ac:dyDescent="0.25">
      <c r="C163" t="s">
        <v>54</v>
      </c>
      <c r="D163">
        <v>-14004</v>
      </c>
      <c r="E163">
        <v>-43848</v>
      </c>
    </row>
    <row r="164" spans="1:108" hidden="1" x14ac:dyDescent="0.25">
      <c r="D164">
        <f t="shared" ref="D164:N164" si="40">SUM(D162:D163)</f>
        <v>-14004</v>
      </c>
      <c r="E164">
        <f t="shared" si="40"/>
        <v>-43848</v>
      </c>
      <c r="F164">
        <f t="shared" si="40"/>
        <v>0</v>
      </c>
      <c r="G164">
        <f t="shared" si="40"/>
        <v>0</v>
      </c>
      <c r="H164">
        <f t="shared" si="40"/>
        <v>0</v>
      </c>
      <c r="I164">
        <f t="shared" si="40"/>
        <v>0</v>
      </c>
      <c r="J164">
        <f t="shared" si="40"/>
        <v>0</v>
      </c>
      <c r="K164">
        <f t="shared" si="40"/>
        <v>0</v>
      </c>
      <c r="L164">
        <f t="shared" si="40"/>
        <v>0</v>
      </c>
      <c r="M164">
        <f t="shared" si="40"/>
        <v>0</v>
      </c>
      <c r="N164">
        <f t="shared" si="40"/>
        <v>0</v>
      </c>
    </row>
    <row r="165" spans="1:108" hidden="1" x14ac:dyDescent="0.25"/>
    <row r="166" spans="1:108" hidden="1" x14ac:dyDescent="0.25">
      <c r="A166">
        <f>A162+CT166-1</f>
        <v>1</v>
      </c>
      <c r="B166">
        <v>25</v>
      </c>
      <c r="C166" s="24" t="s">
        <v>73</v>
      </c>
      <c r="CT166">
        <v>1</v>
      </c>
      <c r="CW166">
        <v>2650</v>
      </c>
      <c r="CX166">
        <v>2699</v>
      </c>
      <c r="CZ166">
        <v>1</v>
      </c>
      <c r="DD166" t="s">
        <v>1</v>
      </c>
    </row>
    <row r="167" spans="1:108" hidden="1" x14ac:dyDescent="0.25"/>
    <row r="168" spans="1:108" hidden="1" x14ac:dyDescent="0.25">
      <c r="D168">
        <f t="shared" ref="D168:N168" si="41">SUM(D166:D167)</f>
        <v>0</v>
      </c>
      <c r="E168">
        <f t="shared" si="41"/>
        <v>0</v>
      </c>
      <c r="F168">
        <f t="shared" si="41"/>
        <v>0</v>
      </c>
      <c r="G168">
        <f t="shared" si="41"/>
        <v>0</v>
      </c>
      <c r="H168">
        <f t="shared" si="41"/>
        <v>0</v>
      </c>
      <c r="I168">
        <f t="shared" si="41"/>
        <v>0</v>
      </c>
      <c r="J168">
        <f t="shared" si="41"/>
        <v>0</v>
      </c>
      <c r="K168">
        <f t="shared" si="41"/>
        <v>0</v>
      </c>
      <c r="L168">
        <f t="shared" si="41"/>
        <v>0</v>
      </c>
      <c r="M168">
        <f t="shared" si="41"/>
        <v>0</v>
      </c>
      <c r="N168">
        <f t="shared" si="41"/>
        <v>0</v>
      </c>
    </row>
    <row r="169" spans="1:108" hidden="1" x14ac:dyDescent="0.25"/>
    <row r="170" spans="1:108" hidden="1" x14ac:dyDescent="0.25">
      <c r="A170">
        <f>A166+CT170-1</f>
        <v>1</v>
      </c>
      <c r="B170">
        <v>26</v>
      </c>
      <c r="C170" s="24" t="s">
        <v>114</v>
      </c>
      <c r="CT170">
        <v>1</v>
      </c>
      <c r="CW170">
        <v>2800</v>
      </c>
      <c r="CX170">
        <v>2849</v>
      </c>
      <c r="CZ170">
        <v>1</v>
      </c>
      <c r="DD170" t="s">
        <v>1</v>
      </c>
    </row>
    <row r="171" spans="1:108" hidden="1" x14ac:dyDescent="0.25">
      <c r="C171" t="s">
        <v>115</v>
      </c>
      <c r="D171">
        <v>5147</v>
      </c>
      <c r="E171">
        <v>8393</v>
      </c>
    </row>
    <row r="172" spans="1:108" hidden="1" x14ac:dyDescent="0.25">
      <c r="D172">
        <f t="shared" ref="D172:N172" si="42">SUM(D170:D171)</f>
        <v>5147</v>
      </c>
      <c r="E172">
        <f t="shared" si="42"/>
        <v>8393</v>
      </c>
      <c r="F172">
        <f t="shared" si="42"/>
        <v>0</v>
      </c>
      <c r="G172">
        <f t="shared" si="42"/>
        <v>0</v>
      </c>
      <c r="H172">
        <f t="shared" si="42"/>
        <v>0</v>
      </c>
      <c r="I172">
        <f t="shared" si="42"/>
        <v>0</v>
      </c>
      <c r="J172">
        <f t="shared" si="42"/>
        <v>0</v>
      </c>
      <c r="K172">
        <f t="shared" si="42"/>
        <v>0</v>
      </c>
      <c r="L172">
        <f t="shared" si="42"/>
        <v>0</v>
      </c>
      <c r="M172">
        <f t="shared" si="42"/>
        <v>0</v>
      </c>
      <c r="N172">
        <f t="shared" si="42"/>
        <v>0</v>
      </c>
    </row>
    <row r="173" spans="1:108" hidden="1" x14ac:dyDescent="0.25"/>
    <row r="174" spans="1:108" hidden="1" x14ac:dyDescent="0.25">
      <c r="A174">
        <f>A170+CT174-1</f>
        <v>1</v>
      </c>
      <c r="B174">
        <v>27</v>
      </c>
      <c r="C174" t="s">
        <v>12</v>
      </c>
      <c r="CT174">
        <v>1</v>
      </c>
      <c r="CW174">
        <v>3000</v>
      </c>
      <c r="CX174">
        <v>3049</v>
      </c>
      <c r="CZ174">
        <v>1</v>
      </c>
      <c r="DD174" t="s">
        <v>1</v>
      </c>
    </row>
    <row r="175" spans="1:108" hidden="1" x14ac:dyDescent="0.25"/>
    <row r="176" spans="1:108" hidden="1" x14ac:dyDescent="0.25">
      <c r="D176">
        <f t="shared" ref="D176:N176" si="43">SUM(D174:D175)</f>
        <v>0</v>
      </c>
      <c r="E176">
        <f t="shared" si="43"/>
        <v>0</v>
      </c>
      <c r="F176">
        <f t="shared" si="43"/>
        <v>0</v>
      </c>
      <c r="G176">
        <f t="shared" si="43"/>
        <v>0</v>
      </c>
      <c r="H176">
        <f t="shared" si="43"/>
        <v>0</v>
      </c>
      <c r="I176">
        <f t="shared" si="43"/>
        <v>0</v>
      </c>
      <c r="J176">
        <f t="shared" si="43"/>
        <v>0</v>
      </c>
      <c r="K176">
        <f t="shared" si="43"/>
        <v>0</v>
      </c>
      <c r="L176">
        <f t="shared" si="43"/>
        <v>0</v>
      </c>
      <c r="M176">
        <f t="shared" si="43"/>
        <v>0</v>
      </c>
      <c r="N176">
        <f t="shared" si="43"/>
        <v>0</v>
      </c>
    </row>
    <row r="177" spans="1:108" hidden="1" x14ac:dyDescent="0.25"/>
    <row r="178" spans="1:108" hidden="1" x14ac:dyDescent="0.25">
      <c r="A178">
        <f>A174+CT178-1</f>
        <v>1</v>
      </c>
      <c r="B178">
        <v>227</v>
      </c>
      <c r="C178" s="24" t="s">
        <v>82</v>
      </c>
      <c r="CT178">
        <v>1</v>
      </c>
      <c r="CW178">
        <v>3050</v>
      </c>
      <c r="CX178">
        <v>3099</v>
      </c>
      <c r="DD178" t="s">
        <v>1</v>
      </c>
    </row>
    <row r="179" spans="1:108" hidden="1" x14ac:dyDescent="0.25">
      <c r="C179" t="s">
        <v>82</v>
      </c>
      <c r="D179">
        <v>837498</v>
      </c>
      <c r="E179">
        <v>1771017</v>
      </c>
    </row>
    <row r="180" spans="1:108" hidden="1" x14ac:dyDescent="0.25">
      <c r="C180" t="s">
        <v>79</v>
      </c>
      <c r="D180">
        <f t="shared" ref="D180:N180" si="44">SUM(D178:D179)</f>
        <v>837498</v>
      </c>
      <c r="E180">
        <f t="shared" si="44"/>
        <v>1771017</v>
      </c>
      <c r="F180">
        <f t="shared" si="44"/>
        <v>0</v>
      </c>
      <c r="G180">
        <f t="shared" si="44"/>
        <v>0</v>
      </c>
      <c r="H180">
        <f t="shared" si="44"/>
        <v>0</v>
      </c>
      <c r="I180">
        <f t="shared" si="44"/>
        <v>0</v>
      </c>
      <c r="J180">
        <f t="shared" si="44"/>
        <v>0</v>
      </c>
      <c r="K180">
        <f t="shared" si="44"/>
        <v>0</v>
      </c>
      <c r="L180">
        <f t="shared" si="44"/>
        <v>0</v>
      </c>
      <c r="M180">
        <f t="shared" si="44"/>
        <v>0</v>
      </c>
      <c r="N180">
        <f t="shared" si="44"/>
        <v>0</v>
      </c>
    </row>
    <row r="181" spans="1:108" hidden="1" x14ac:dyDescent="0.25"/>
    <row r="182" spans="1:108" hidden="1" x14ac:dyDescent="0.25">
      <c r="A182">
        <f>A178+CT182-1</f>
        <v>1</v>
      </c>
      <c r="B182">
        <v>28</v>
      </c>
      <c r="C182" t="s">
        <v>13</v>
      </c>
      <c r="CT182">
        <v>1</v>
      </c>
      <c r="CW182">
        <v>3100</v>
      </c>
      <c r="CX182">
        <v>3149</v>
      </c>
      <c r="CZ182">
        <v>1</v>
      </c>
      <c r="DD182" t="s">
        <v>1</v>
      </c>
    </row>
    <row r="183" spans="1:108" hidden="1" x14ac:dyDescent="0.25">
      <c r="C183" t="s">
        <v>55</v>
      </c>
      <c r="D183">
        <v>970000</v>
      </c>
      <c r="E183">
        <v>1940000</v>
      </c>
    </row>
    <row r="184" spans="1:108" hidden="1" x14ac:dyDescent="0.25">
      <c r="D184">
        <f t="shared" ref="D184:N184" si="45">SUM(D182:D183)</f>
        <v>970000</v>
      </c>
      <c r="E184">
        <f t="shared" si="45"/>
        <v>1940000</v>
      </c>
      <c r="F184">
        <f t="shared" si="45"/>
        <v>0</v>
      </c>
      <c r="G184">
        <f t="shared" si="45"/>
        <v>0</v>
      </c>
      <c r="H184">
        <f t="shared" si="45"/>
        <v>0</v>
      </c>
      <c r="I184">
        <f t="shared" si="45"/>
        <v>0</v>
      </c>
      <c r="J184">
        <f t="shared" si="45"/>
        <v>0</v>
      </c>
      <c r="K184">
        <f t="shared" si="45"/>
        <v>0</v>
      </c>
      <c r="L184">
        <f t="shared" si="45"/>
        <v>0</v>
      </c>
      <c r="M184">
        <f t="shared" si="45"/>
        <v>0</v>
      </c>
      <c r="N184">
        <f t="shared" si="45"/>
        <v>0</v>
      </c>
    </row>
    <row r="185" spans="1:108" hidden="1" x14ac:dyDescent="0.25"/>
    <row r="186" spans="1:108" hidden="1" x14ac:dyDescent="0.25">
      <c r="A186">
        <f>A182+CT186-1</f>
        <v>1</v>
      </c>
      <c r="B186">
        <v>29</v>
      </c>
      <c r="C186" t="s">
        <v>4</v>
      </c>
      <c r="CT186">
        <v>1</v>
      </c>
      <c r="CW186">
        <v>1</v>
      </c>
      <c r="CX186">
        <v>1</v>
      </c>
      <c r="CZ186">
        <v>1</v>
      </c>
      <c r="DD186" t="s">
        <v>1</v>
      </c>
    </row>
    <row r="187" spans="1:108" hidden="1" x14ac:dyDescent="0.25"/>
    <row r="188" spans="1:108" hidden="1" x14ac:dyDescent="0.25">
      <c r="D188">
        <f t="shared" ref="D188:N188" si="46">SUM(D186:D187)</f>
        <v>0</v>
      </c>
      <c r="E188">
        <f t="shared" si="46"/>
        <v>0</v>
      </c>
      <c r="F188">
        <f t="shared" si="46"/>
        <v>0</v>
      </c>
      <c r="G188">
        <f t="shared" si="46"/>
        <v>0</v>
      </c>
      <c r="H188">
        <f t="shared" si="46"/>
        <v>0</v>
      </c>
      <c r="I188">
        <f t="shared" si="46"/>
        <v>0</v>
      </c>
      <c r="J188">
        <f t="shared" si="46"/>
        <v>0</v>
      </c>
      <c r="K188">
        <f t="shared" si="46"/>
        <v>0</v>
      </c>
      <c r="L188">
        <f t="shared" si="46"/>
        <v>0</v>
      </c>
      <c r="M188">
        <f t="shared" si="46"/>
        <v>0</v>
      </c>
      <c r="N188">
        <f t="shared" si="46"/>
        <v>0</v>
      </c>
    </row>
    <row r="189" spans="1:108" hidden="1" x14ac:dyDescent="0.25"/>
    <row r="190" spans="1:108" hidden="1" x14ac:dyDescent="0.25">
      <c r="A190">
        <f>A186+CT190-1</f>
        <v>1</v>
      </c>
      <c r="B190">
        <v>30</v>
      </c>
      <c r="C190" t="s">
        <v>4</v>
      </c>
      <c r="CT190">
        <v>1</v>
      </c>
      <c r="CW190">
        <v>1</v>
      </c>
      <c r="CX190">
        <v>1</v>
      </c>
      <c r="CZ190">
        <v>1</v>
      </c>
      <c r="DD190" t="s">
        <v>1</v>
      </c>
    </row>
    <row r="191" spans="1:108" hidden="1" x14ac:dyDescent="0.25"/>
    <row r="192" spans="1:108" hidden="1" x14ac:dyDescent="0.25">
      <c r="D192">
        <f t="shared" ref="D192:N192" si="47">SUM(D190:D191)</f>
        <v>0</v>
      </c>
      <c r="E192">
        <f t="shared" si="47"/>
        <v>0</v>
      </c>
      <c r="F192">
        <f t="shared" si="47"/>
        <v>0</v>
      </c>
      <c r="G192">
        <f t="shared" si="47"/>
        <v>0</v>
      </c>
      <c r="H192">
        <f t="shared" si="47"/>
        <v>0</v>
      </c>
      <c r="I192">
        <f t="shared" si="47"/>
        <v>0</v>
      </c>
      <c r="J192">
        <f t="shared" si="47"/>
        <v>0</v>
      </c>
      <c r="K192">
        <f t="shared" si="47"/>
        <v>0</v>
      </c>
      <c r="L192">
        <f t="shared" si="47"/>
        <v>0</v>
      </c>
      <c r="M192">
        <f t="shared" si="47"/>
        <v>0</v>
      </c>
      <c r="N192">
        <f t="shared" si="47"/>
        <v>0</v>
      </c>
    </row>
    <row r="193" spans="1:108" hidden="1" x14ac:dyDescent="0.25"/>
    <row r="194" spans="1:108" hidden="1" x14ac:dyDescent="0.25">
      <c r="A194">
        <f>A190+CT194-1</f>
        <v>1</v>
      </c>
      <c r="B194">
        <v>230</v>
      </c>
      <c r="C194" t="s">
        <v>4</v>
      </c>
      <c r="CT194">
        <v>1</v>
      </c>
      <c r="CW194">
        <v>1</v>
      </c>
      <c r="CX194">
        <v>1</v>
      </c>
      <c r="DD194" t="s">
        <v>1</v>
      </c>
    </row>
    <row r="195" spans="1:108" hidden="1" x14ac:dyDescent="0.25"/>
    <row r="196" spans="1:108" hidden="1" x14ac:dyDescent="0.25">
      <c r="D196">
        <f t="shared" ref="D196:N196" si="48">SUM(D194:D195)</f>
        <v>0</v>
      </c>
      <c r="E196">
        <f t="shared" si="48"/>
        <v>0</v>
      </c>
      <c r="F196">
        <f t="shared" si="48"/>
        <v>0</v>
      </c>
      <c r="G196">
        <f t="shared" si="48"/>
        <v>0</v>
      </c>
      <c r="H196">
        <f t="shared" si="48"/>
        <v>0</v>
      </c>
      <c r="I196">
        <f t="shared" si="48"/>
        <v>0</v>
      </c>
      <c r="J196">
        <f t="shared" si="48"/>
        <v>0</v>
      </c>
      <c r="K196">
        <f t="shared" si="48"/>
        <v>0</v>
      </c>
      <c r="L196">
        <f t="shared" si="48"/>
        <v>0</v>
      </c>
      <c r="M196">
        <f t="shared" si="48"/>
        <v>0</v>
      </c>
      <c r="N196">
        <f t="shared" si="48"/>
        <v>0</v>
      </c>
    </row>
    <row r="197" spans="1:108" hidden="1" x14ac:dyDescent="0.25"/>
    <row r="198" spans="1:108" hidden="1" x14ac:dyDescent="0.25"/>
    <row r="199" spans="1:108" hidden="1" x14ac:dyDescent="0.25">
      <c r="A199">
        <f>A194+CT199-1</f>
        <v>1</v>
      </c>
      <c r="B199">
        <v>31</v>
      </c>
      <c r="C199" t="s">
        <v>4</v>
      </c>
      <c r="CT199">
        <v>1</v>
      </c>
      <c r="CW199">
        <v>1</v>
      </c>
      <c r="CX199">
        <v>1</v>
      </c>
      <c r="CZ199">
        <v>1</v>
      </c>
      <c r="DD199" t="s">
        <v>1</v>
      </c>
    </row>
    <row r="200" spans="1:108" hidden="1" x14ac:dyDescent="0.25"/>
    <row r="201" spans="1:108" hidden="1" x14ac:dyDescent="0.25">
      <c r="D201">
        <f t="shared" ref="D201:N201" si="49">SUM(D199:D200)</f>
        <v>0</v>
      </c>
      <c r="E201">
        <f t="shared" si="49"/>
        <v>0</v>
      </c>
      <c r="F201">
        <f t="shared" si="49"/>
        <v>0</v>
      </c>
      <c r="G201">
        <f t="shared" si="49"/>
        <v>0</v>
      </c>
      <c r="H201">
        <f t="shared" si="49"/>
        <v>0</v>
      </c>
      <c r="I201">
        <f t="shared" si="49"/>
        <v>0</v>
      </c>
      <c r="J201">
        <f t="shared" si="49"/>
        <v>0</v>
      </c>
      <c r="K201">
        <f t="shared" si="49"/>
        <v>0</v>
      </c>
      <c r="L201">
        <f t="shared" si="49"/>
        <v>0</v>
      </c>
      <c r="M201">
        <f t="shared" si="49"/>
        <v>0</v>
      </c>
      <c r="N201">
        <f t="shared" si="49"/>
        <v>0</v>
      </c>
    </row>
    <row r="202" spans="1:108" hidden="1" x14ac:dyDescent="0.25"/>
    <row r="203" spans="1:108" hidden="1" x14ac:dyDescent="0.25">
      <c r="A203">
        <f>A199+CT203-1</f>
        <v>1</v>
      </c>
      <c r="B203">
        <v>32</v>
      </c>
      <c r="C203" t="s">
        <v>4</v>
      </c>
      <c r="CT203">
        <v>1</v>
      </c>
      <c r="CW203">
        <v>1</v>
      </c>
      <c r="CX203">
        <v>1</v>
      </c>
      <c r="CZ203">
        <v>1</v>
      </c>
      <c r="DD203" t="s">
        <v>1</v>
      </c>
    </row>
    <row r="204" spans="1:108" hidden="1" x14ac:dyDescent="0.25"/>
    <row r="205" spans="1:108" hidden="1" x14ac:dyDescent="0.25">
      <c r="D205">
        <f t="shared" ref="D205:N205" si="50">SUM(D203:D204)</f>
        <v>0</v>
      </c>
      <c r="E205">
        <f t="shared" si="50"/>
        <v>0</v>
      </c>
      <c r="F205">
        <f t="shared" si="50"/>
        <v>0</v>
      </c>
      <c r="G205">
        <f t="shared" si="50"/>
        <v>0</v>
      </c>
      <c r="H205">
        <f t="shared" si="50"/>
        <v>0</v>
      </c>
      <c r="I205">
        <f t="shared" si="50"/>
        <v>0</v>
      </c>
      <c r="J205">
        <f t="shared" si="50"/>
        <v>0</v>
      </c>
      <c r="K205">
        <f t="shared" si="50"/>
        <v>0</v>
      </c>
      <c r="L205">
        <f t="shared" si="50"/>
        <v>0</v>
      </c>
      <c r="M205">
        <f t="shared" si="50"/>
        <v>0</v>
      </c>
      <c r="N205">
        <f t="shared" si="50"/>
        <v>0</v>
      </c>
    </row>
    <row r="206" spans="1:108" hidden="1" x14ac:dyDescent="0.25"/>
    <row r="207" spans="1:108" hidden="1" x14ac:dyDescent="0.25">
      <c r="A207">
        <f>A203+CT207-1</f>
        <v>1</v>
      </c>
      <c r="B207">
        <v>33</v>
      </c>
      <c r="C207" t="s">
        <v>11</v>
      </c>
      <c r="CT207">
        <v>1</v>
      </c>
      <c r="CW207">
        <v>4000</v>
      </c>
      <c r="CX207">
        <v>4049</v>
      </c>
      <c r="CZ207">
        <v>1</v>
      </c>
      <c r="DD207" t="s">
        <v>1</v>
      </c>
    </row>
    <row r="208" spans="1:108" hidden="1" x14ac:dyDescent="0.25">
      <c r="C208" t="s">
        <v>56</v>
      </c>
      <c r="D208">
        <v>166951</v>
      </c>
      <c r="E208">
        <v>-553080</v>
      </c>
    </row>
    <row r="209" spans="1:108" hidden="1" x14ac:dyDescent="0.25">
      <c r="D209">
        <f t="shared" ref="D209:N209" si="51">SUM(D207:D208)</f>
        <v>166951</v>
      </c>
      <c r="E209">
        <f t="shared" si="51"/>
        <v>-553080</v>
      </c>
      <c r="F209">
        <f t="shared" si="51"/>
        <v>0</v>
      </c>
      <c r="G209">
        <f t="shared" si="51"/>
        <v>0</v>
      </c>
      <c r="H209">
        <f t="shared" si="51"/>
        <v>0</v>
      </c>
      <c r="I209">
        <f t="shared" si="51"/>
        <v>0</v>
      </c>
      <c r="J209">
        <f t="shared" si="51"/>
        <v>0</v>
      </c>
      <c r="K209">
        <f t="shared" si="51"/>
        <v>0</v>
      </c>
      <c r="L209">
        <f t="shared" si="51"/>
        <v>0</v>
      </c>
      <c r="M209">
        <f t="shared" si="51"/>
        <v>0</v>
      </c>
      <c r="N209">
        <f t="shared" si="51"/>
        <v>0</v>
      </c>
    </row>
    <row r="210" spans="1:108" hidden="1" x14ac:dyDescent="0.25"/>
    <row r="211" spans="1:108" hidden="1" x14ac:dyDescent="0.25">
      <c r="A211">
        <f>A207+CT211-1</f>
        <v>1</v>
      </c>
      <c r="B211">
        <v>34</v>
      </c>
      <c r="C211" t="s">
        <v>84</v>
      </c>
      <c r="CT211">
        <v>1</v>
      </c>
      <c r="CW211">
        <v>4100</v>
      </c>
      <c r="CX211">
        <v>4149</v>
      </c>
      <c r="CZ211">
        <v>1</v>
      </c>
      <c r="DD211" t="s">
        <v>1</v>
      </c>
    </row>
    <row r="212" spans="1:108" hidden="1" x14ac:dyDescent="0.25"/>
    <row r="213" spans="1:108" hidden="1" x14ac:dyDescent="0.25">
      <c r="D213">
        <f t="shared" ref="D213:N213" si="52">SUM(D211:D212)</f>
        <v>0</v>
      </c>
      <c r="E213">
        <f t="shared" si="52"/>
        <v>0</v>
      </c>
      <c r="F213">
        <f t="shared" si="52"/>
        <v>0</v>
      </c>
      <c r="G213">
        <f t="shared" si="52"/>
        <v>0</v>
      </c>
      <c r="H213">
        <f t="shared" si="52"/>
        <v>0</v>
      </c>
      <c r="I213">
        <f t="shared" si="52"/>
        <v>0</v>
      </c>
      <c r="J213">
        <f t="shared" si="52"/>
        <v>0</v>
      </c>
      <c r="K213">
        <f t="shared" si="52"/>
        <v>0</v>
      </c>
      <c r="L213">
        <f t="shared" si="52"/>
        <v>0</v>
      </c>
      <c r="M213">
        <f t="shared" si="52"/>
        <v>0</v>
      </c>
      <c r="N213">
        <f t="shared" si="52"/>
        <v>0</v>
      </c>
    </row>
    <row r="214" spans="1:108" hidden="1" x14ac:dyDescent="0.25"/>
    <row r="215" spans="1:108" hidden="1" x14ac:dyDescent="0.25">
      <c r="A215">
        <f>A211+CT215-1</f>
        <v>1</v>
      </c>
      <c r="B215">
        <v>234</v>
      </c>
      <c r="C215" t="s">
        <v>83</v>
      </c>
      <c r="CT215">
        <v>1</v>
      </c>
      <c r="CW215">
        <v>4200</v>
      </c>
      <c r="CX215">
        <v>4249</v>
      </c>
      <c r="DD215" t="s">
        <v>1</v>
      </c>
    </row>
    <row r="216" spans="1:108" hidden="1" x14ac:dyDescent="0.25">
      <c r="C216" t="s">
        <v>57</v>
      </c>
      <c r="D216">
        <v>23366</v>
      </c>
      <c r="E216">
        <v>654670</v>
      </c>
    </row>
    <row r="217" spans="1:108" hidden="1" x14ac:dyDescent="0.25">
      <c r="D217">
        <f t="shared" ref="D217:N217" si="53">SUM(D215:D216)</f>
        <v>23366</v>
      </c>
      <c r="E217">
        <f t="shared" si="53"/>
        <v>654670</v>
      </c>
      <c r="F217">
        <f t="shared" si="53"/>
        <v>0</v>
      </c>
      <c r="G217">
        <f t="shared" si="53"/>
        <v>0</v>
      </c>
      <c r="H217">
        <f t="shared" si="53"/>
        <v>0</v>
      </c>
      <c r="I217">
        <f t="shared" si="53"/>
        <v>0</v>
      </c>
      <c r="J217">
        <f t="shared" si="53"/>
        <v>0</v>
      </c>
      <c r="K217">
        <f t="shared" si="53"/>
        <v>0</v>
      </c>
      <c r="L217">
        <f t="shared" si="53"/>
        <v>0</v>
      </c>
      <c r="M217">
        <f t="shared" si="53"/>
        <v>0</v>
      </c>
      <c r="N217">
        <f t="shared" si="53"/>
        <v>0</v>
      </c>
    </row>
    <row r="218" spans="1:108" hidden="1" x14ac:dyDescent="0.25"/>
    <row r="219" spans="1:108" hidden="1" x14ac:dyDescent="0.25">
      <c r="A219">
        <f>A215+CT219-1</f>
        <v>1</v>
      </c>
      <c r="B219">
        <v>434</v>
      </c>
      <c r="C219" t="s">
        <v>67</v>
      </c>
      <c r="CT219">
        <v>1</v>
      </c>
      <c r="CW219">
        <v>4300</v>
      </c>
      <c r="CX219">
        <v>4349</v>
      </c>
      <c r="DD219" t="s">
        <v>1</v>
      </c>
    </row>
    <row r="220" spans="1:108" hidden="1" x14ac:dyDescent="0.25">
      <c r="C220" t="s">
        <v>68</v>
      </c>
      <c r="D220">
        <v>233014</v>
      </c>
      <c r="E220">
        <v>259433</v>
      </c>
    </row>
    <row r="221" spans="1:108" hidden="1" x14ac:dyDescent="0.25">
      <c r="D221">
        <f t="shared" ref="D221:N221" si="54">SUM(D219:D220)</f>
        <v>233014</v>
      </c>
      <c r="E221">
        <f t="shared" si="54"/>
        <v>259433</v>
      </c>
      <c r="F221">
        <f t="shared" si="54"/>
        <v>0</v>
      </c>
      <c r="G221">
        <f t="shared" si="54"/>
        <v>0</v>
      </c>
      <c r="H221">
        <f t="shared" si="54"/>
        <v>0</v>
      </c>
      <c r="I221">
        <f t="shared" si="54"/>
        <v>0</v>
      </c>
      <c r="J221">
        <f t="shared" si="54"/>
        <v>0</v>
      </c>
      <c r="K221">
        <f t="shared" si="54"/>
        <v>0</v>
      </c>
      <c r="L221">
        <f t="shared" si="54"/>
        <v>0</v>
      </c>
      <c r="M221">
        <f t="shared" si="54"/>
        <v>0</v>
      </c>
      <c r="N221">
        <f t="shared" si="54"/>
        <v>0</v>
      </c>
    </row>
    <row r="222" spans="1:108" hidden="1" x14ac:dyDescent="0.25"/>
    <row r="223" spans="1:108" hidden="1" x14ac:dyDescent="0.25">
      <c r="A223">
        <f>A219+CT223-1</f>
        <v>1</v>
      </c>
      <c r="B223">
        <v>634</v>
      </c>
      <c r="C223" t="s">
        <v>32</v>
      </c>
      <c r="CT223">
        <v>1</v>
      </c>
      <c r="CW223">
        <v>4400</v>
      </c>
      <c r="CX223">
        <v>4449</v>
      </c>
      <c r="DD223" t="s">
        <v>1</v>
      </c>
    </row>
    <row r="224" spans="1:108" hidden="1" x14ac:dyDescent="0.25"/>
    <row r="225" spans="1:108" hidden="1" x14ac:dyDescent="0.25">
      <c r="D225">
        <f t="shared" ref="D225:N225" si="55">SUM(D223:D224)</f>
        <v>0</v>
      </c>
      <c r="E225">
        <f t="shared" si="55"/>
        <v>0</v>
      </c>
      <c r="F225">
        <f t="shared" si="55"/>
        <v>0</v>
      </c>
      <c r="G225">
        <f t="shared" si="55"/>
        <v>0</v>
      </c>
      <c r="H225">
        <f t="shared" si="55"/>
        <v>0</v>
      </c>
      <c r="I225">
        <f t="shared" si="55"/>
        <v>0</v>
      </c>
      <c r="J225">
        <f t="shared" si="55"/>
        <v>0</v>
      </c>
      <c r="K225">
        <f t="shared" si="55"/>
        <v>0</v>
      </c>
      <c r="L225">
        <f t="shared" si="55"/>
        <v>0</v>
      </c>
      <c r="M225">
        <f t="shared" si="55"/>
        <v>0</v>
      </c>
      <c r="N225">
        <f t="shared" si="55"/>
        <v>0</v>
      </c>
    </row>
    <row r="226" spans="1:108" hidden="1" x14ac:dyDescent="0.25"/>
    <row r="227" spans="1:108" hidden="1" x14ac:dyDescent="0.25">
      <c r="A227">
        <f>A223+CT227-1</f>
        <v>1</v>
      </c>
      <c r="B227">
        <v>35</v>
      </c>
      <c r="C227" t="s">
        <v>33</v>
      </c>
      <c r="CT227">
        <v>1</v>
      </c>
      <c r="CW227">
        <v>4500</v>
      </c>
      <c r="CX227">
        <v>4549</v>
      </c>
      <c r="CZ227">
        <v>1</v>
      </c>
      <c r="DD227" t="s">
        <v>1</v>
      </c>
    </row>
    <row r="228" spans="1:108" hidden="1" x14ac:dyDescent="0.25">
      <c r="C228" t="s">
        <v>33</v>
      </c>
      <c r="D228">
        <v>182900</v>
      </c>
      <c r="E228">
        <v>551153</v>
      </c>
    </row>
    <row r="229" spans="1:108" hidden="1" x14ac:dyDescent="0.25">
      <c r="D229">
        <f t="shared" ref="D229:N229" si="56">SUM(D227:D228)</f>
        <v>182900</v>
      </c>
      <c r="E229">
        <f t="shared" si="56"/>
        <v>551153</v>
      </c>
      <c r="F229">
        <f t="shared" si="56"/>
        <v>0</v>
      </c>
      <c r="G229">
        <f t="shared" si="56"/>
        <v>0</v>
      </c>
      <c r="H229">
        <f t="shared" si="56"/>
        <v>0</v>
      </c>
      <c r="I229">
        <f t="shared" si="56"/>
        <v>0</v>
      </c>
      <c r="J229">
        <f t="shared" si="56"/>
        <v>0</v>
      </c>
      <c r="K229">
        <f t="shared" si="56"/>
        <v>0</v>
      </c>
      <c r="L229">
        <f t="shared" si="56"/>
        <v>0</v>
      </c>
      <c r="M229">
        <f t="shared" si="56"/>
        <v>0</v>
      </c>
      <c r="N229">
        <f t="shared" si="56"/>
        <v>0</v>
      </c>
    </row>
    <row r="230" spans="1:108" hidden="1" x14ac:dyDescent="0.25"/>
    <row r="231" spans="1:108" hidden="1" x14ac:dyDescent="0.25">
      <c r="A231">
        <f>A227+CT231-1</f>
        <v>1</v>
      </c>
      <c r="B231">
        <v>36</v>
      </c>
      <c r="C231" t="s">
        <v>99</v>
      </c>
      <c r="CT231">
        <v>1</v>
      </c>
      <c r="CW231">
        <v>5000</v>
      </c>
      <c r="CX231">
        <v>5049</v>
      </c>
      <c r="CZ231">
        <v>1</v>
      </c>
      <c r="DD231" t="s">
        <v>1</v>
      </c>
    </row>
    <row r="232" spans="1:108" hidden="1" x14ac:dyDescent="0.25">
      <c r="C232" t="s">
        <v>58</v>
      </c>
      <c r="D232">
        <v>-1689065</v>
      </c>
      <c r="E232">
        <v>-4370467</v>
      </c>
    </row>
    <row r="233" spans="1:108" hidden="1" x14ac:dyDescent="0.25">
      <c r="D233">
        <f t="shared" ref="D233:N233" si="57">SUM(D231:D232)</f>
        <v>-1689065</v>
      </c>
      <c r="E233">
        <f t="shared" si="57"/>
        <v>-4370467</v>
      </c>
      <c r="F233">
        <f t="shared" si="57"/>
        <v>0</v>
      </c>
      <c r="G233">
        <f t="shared" si="57"/>
        <v>0</v>
      </c>
      <c r="H233">
        <f t="shared" si="57"/>
        <v>0</v>
      </c>
      <c r="I233">
        <f t="shared" si="57"/>
        <v>0</v>
      </c>
      <c r="J233">
        <f t="shared" si="57"/>
        <v>0</v>
      </c>
      <c r="K233">
        <f t="shared" si="57"/>
        <v>0</v>
      </c>
      <c r="L233">
        <f t="shared" si="57"/>
        <v>0</v>
      </c>
      <c r="M233">
        <f t="shared" si="57"/>
        <v>0</v>
      </c>
      <c r="N233">
        <f t="shared" si="57"/>
        <v>0</v>
      </c>
    </row>
    <row r="234" spans="1:108" hidden="1" x14ac:dyDescent="0.25"/>
    <row r="235" spans="1:108" hidden="1" x14ac:dyDescent="0.25">
      <c r="A235">
        <f>A231+CT235-1</f>
        <v>1</v>
      </c>
      <c r="B235">
        <v>37</v>
      </c>
      <c r="C235" t="s">
        <v>38</v>
      </c>
      <c r="CT235">
        <v>1</v>
      </c>
      <c r="CW235">
        <v>5100</v>
      </c>
      <c r="CX235">
        <v>5149</v>
      </c>
      <c r="CZ235">
        <v>1</v>
      </c>
      <c r="DD235" t="s">
        <v>1</v>
      </c>
    </row>
    <row r="236" spans="1:108" hidden="1" x14ac:dyDescent="0.25"/>
    <row r="237" spans="1:108" hidden="1" x14ac:dyDescent="0.25">
      <c r="D237">
        <f t="shared" ref="D237:N237" si="58">SUM(D235:D236)</f>
        <v>0</v>
      </c>
      <c r="E237">
        <f t="shared" si="58"/>
        <v>0</v>
      </c>
      <c r="F237">
        <f t="shared" si="58"/>
        <v>0</v>
      </c>
      <c r="G237">
        <f t="shared" si="58"/>
        <v>0</v>
      </c>
      <c r="H237">
        <f t="shared" si="58"/>
        <v>0</v>
      </c>
      <c r="I237">
        <f t="shared" si="58"/>
        <v>0</v>
      </c>
      <c r="J237">
        <f t="shared" si="58"/>
        <v>0</v>
      </c>
      <c r="K237">
        <f t="shared" si="58"/>
        <v>0</v>
      </c>
      <c r="L237">
        <f t="shared" si="58"/>
        <v>0</v>
      </c>
      <c r="M237">
        <f t="shared" si="58"/>
        <v>0</v>
      </c>
      <c r="N237">
        <f t="shared" si="58"/>
        <v>0</v>
      </c>
    </row>
    <row r="238" spans="1:108" hidden="1" x14ac:dyDescent="0.25"/>
    <row r="239" spans="1:108" hidden="1" x14ac:dyDescent="0.25">
      <c r="A239">
        <f>A235+CT239-1</f>
        <v>1</v>
      </c>
      <c r="B239">
        <v>38</v>
      </c>
      <c r="C239" t="s">
        <v>4</v>
      </c>
      <c r="CT239">
        <v>1</v>
      </c>
      <c r="CW239">
        <v>1</v>
      </c>
      <c r="CX239">
        <v>1</v>
      </c>
      <c r="CZ239">
        <v>1</v>
      </c>
      <c r="DD239" t="s">
        <v>1</v>
      </c>
    </row>
    <row r="240" spans="1:108" hidden="1" x14ac:dyDescent="0.25"/>
    <row r="241" spans="1:108" hidden="1" x14ac:dyDescent="0.25">
      <c r="D241">
        <f t="shared" ref="D241:N241" si="59">SUM(D239:D240)</f>
        <v>0</v>
      </c>
      <c r="E241">
        <f t="shared" si="59"/>
        <v>0</v>
      </c>
      <c r="F241">
        <f t="shared" si="59"/>
        <v>0</v>
      </c>
      <c r="G241">
        <f t="shared" si="59"/>
        <v>0</v>
      </c>
      <c r="H241">
        <f t="shared" si="59"/>
        <v>0</v>
      </c>
      <c r="I241">
        <f t="shared" si="59"/>
        <v>0</v>
      </c>
      <c r="J241">
        <f t="shared" si="59"/>
        <v>0</v>
      </c>
      <c r="K241">
        <f t="shared" si="59"/>
        <v>0</v>
      </c>
      <c r="L241">
        <f t="shared" si="59"/>
        <v>0</v>
      </c>
      <c r="M241">
        <f t="shared" si="59"/>
        <v>0</v>
      </c>
      <c r="N241">
        <f t="shared" si="59"/>
        <v>0</v>
      </c>
    </row>
    <row r="242" spans="1:108" hidden="1" x14ac:dyDescent="0.25"/>
    <row r="243" spans="1:108" hidden="1" x14ac:dyDescent="0.25">
      <c r="A243">
        <f>A239+CT243-1</f>
        <v>1</v>
      </c>
      <c r="B243">
        <v>39</v>
      </c>
      <c r="C243" t="s">
        <v>16</v>
      </c>
      <c r="CT243">
        <v>1</v>
      </c>
      <c r="CW243">
        <v>1</v>
      </c>
      <c r="CX243">
        <v>1</v>
      </c>
      <c r="CZ243">
        <v>1</v>
      </c>
      <c r="DD243" t="s">
        <v>1</v>
      </c>
    </row>
    <row r="244" spans="1:108" hidden="1" x14ac:dyDescent="0.25"/>
    <row r="245" spans="1:108" hidden="1" x14ac:dyDescent="0.25">
      <c r="D245">
        <f t="shared" ref="D245:N245" si="60">SUM(D243:D244)</f>
        <v>0</v>
      </c>
      <c r="E245">
        <f t="shared" si="60"/>
        <v>0</v>
      </c>
      <c r="F245">
        <f t="shared" si="60"/>
        <v>0</v>
      </c>
      <c r="G245">
        <f t="shared" si="60"/>
        <v>0</v>
      </c>
      <c r="H245">
        <f t="shared" si="60"/>
        <v>0</v>
      </c>
      <c r="I245">
        <f t="shared" si="60"/>
        <v>0</v>
      </c>
      <c r="J245">
        <f t="shared" si="60"/>
        <v>0</v>
      </c>
      <c r="K245">
        <f t="shared" si="60"/>
        <v>0</v>
      </c>
      <c r="L245">
        <f t="shared" si="60"/>
        <v>0</v>
      </c>
      <c r="M245">
        <f t="shared" si="60"/>
        <v>0</v>
      </c>
      <c r="N245">
        <f t="shared" si="60"/>
        <v>0</v>
      </c>
    </row>
    <row r="246" spans="1:108" hidden="1" x14ac:dyDescent="0.25"/>
    <row r="247" spans="1:108" hidden="1" x14ac:dyDescent="0.25">
      <c r="A247">
        <f>A243+CT247-1</f>
        <v>1</v>
      </c>
      <c r="B247">
        <v>40</v>
      </c>
      <c r="C247" t="s">
        <v>4</v>
      </c>
      <c r="CT247">
        <v>1</v>
      </c>
      <c r="CW247">
        <v>1</v>
      </c>
      <c r="CX247">
        <v>1</v>
      </c>
      <c r="CZ247">
        <v>1</v>
      </c>
      <c r="DD247" t="s">
        <v>1</v>
      </c>
    </row>
    <row r="248" spans="1:108" hidden="1" x14ac:dyDescent="0.25"/>
    <row r="249" spans="1:108" hidden="1" x14ac:dyDescent="0.25">
      <c r="D249">
        <f t="shared" ref="D249:N249" si="61">SUM(D247:D248)</f>
        <v>0</v>
      </c>
      <c r="E249">
        <f t="shared" si="61"/>
        <v>0</v>
      </c>
      <c r="F249">
        <f t="shared" si="61"/>
        <v>0</v>
      </c>
      <c r="G249">
        <f t="shared" si="61"/>
        <v>0</v>
      </c>
      <c r="H249">
        <f t="shared" si="61"/>
        <v>0</v>
      </c>
      <c r="I249">
        <f t="shared" si="61"/>
        <v>0</v>
      </c>
      <c r="J249">
        <f t="shared" si="61"/>
        <v>0</v>
      </c>
      <c r="K249">
        <f t="shared" si="61"/>
        <v>0</v>
      </c>
      <c r="L249">
        <f t="shared" si="61"/>
        <v>0</v>
      </c>
      <c r="M249">
        <f t="shared" si="61"/>
        <v>0</v>
      </c>
      <c r="N249">
        <f t="shared" si="61"/>
        <v>0</v>
      </c>
    </row>
    <row r="250" spans="1:108" hidden="1" x14ac:dyDescent="0.25"/>
    <row r="251" spans="1:108" hidden="1" x14ac:dyDescent="0.25">
      <c r="A251">
        <f>A247+CT251-1</f>
        <v>1</v>
      </c>
      <c r="B251">
        <v>240</v>
      </c>
      <c r="C251" s="24" t="s">
        <v>92</v>
      </c>
      <c r="CT251">
        <v>1</v>
      </c>
      <c r="CW251">
        <v>5400</v>
      </c>
      <c r="CX251">
        <v>5499</v>
      </c>
      <c r="DD251" t="s">
        <v>1</v>
      </c>
    </row>
    <row r="252" spans="1:108" hidden="1" x14ac:dyDescent="0.25">
      <c r="C252" t="s">
        <v>117</v>
      </c>
      <c r="D252">
        <v>0</v>
      </c>
      <c r="E252">
        <v>-556532</v>
      </c>
    </row>
    <row r="253" spans="1:108" hidden="1" x14ac:dyDescent="0.25">
      <c r="C253" t="s">
        <v>79</v>
      </c>
      <c r="D253">
        <f t="shared" ref="D253:N253" si="62">SUM(D251:D252)</f>
        <v>0</v>
      </c>
      <c r="E253">
        <f t="shared" si="62"/>
        <v>-556532</v>
      </c>
      <c r="F253">
        <f t="shared" si="62"/>
        <v>0</v>
      </c>
      <c r="G253">
        <f t="shared" si="62"/>
        <v>0</v>
      </c>
      <c r="H253">
        <f t="shared" si="62"/>
        <v>0</v>
      </c>
      <c r="I253">
        <f t="shared" si="62"/>
        <v>0</v>
      </c>
      <c r="J253">
        <f t="shared" si="62"/>
        <v>0</v>
      </c>
      <c r="K253">
        <f t="shared" si="62"/>
        <v>0</v>
      </c>
      <c r="L253">
        <f t="shared" si="62"/>
        <v>0</v>
      </c>
      <c r="M253">
        <f t="shared" si="62"/>
        <v>0</v>
      </c>
      <c r="N253">
        <f t="shared" si="62"/>
        <v>0</v>
      </c>
    </row>
    <row r="254" spans="1:108" hidden="1" x14ac:dyDescent="0.25"/>
    <row r="255" spans="1:108" hidden="1" x14ac:dyDescent="0.25">
      <c r="A255">
        <f>A251+CT255-1</f>
        <v>1</v>
      </c>
      <c r="B255">
        <v>41</v>
      </c>
      <c r="C255" t="s">
        <v>14</v>
      </c>
      <c r="CT255">
        <v>1</v>
      </c>
      <c r="CW255">
        <v>5500</v>
      </c>
      <c r="CX255">
        <v>5549</v>
      </c>
      <c r="CZ255">
        <v>1</v>
      </c>
      <c r="DD255" t="s">
        <v>1</v>
      </c>
    </row>
    <row r="256" spans="1:108" hidden="1" x14ac:dyDescent="0.25">
      <c r="C256" t="s">
        <v>59</v>
      </c>
      <c r="D256">
        <v>-25207</v>
      </c>
      <c r="E256">
        <v>-46398</v>
      </c>
    </row>
    <row r="257" spans="1:108" hidden="1" x14ac:dyDescent="0.25">
      <c r="D257">
        <f t="shared" ref="D257:N257" si="63">SUM(D255:D256)</f>
        <v>-25207</v>
      </c>
      <c r="E257">
        <f t="shared" si="63"/>
        <v>-46398</v>
      </c>
      <c r="F257">
        <f t="shared" si="63"/>
        <v>0</v>
      </c>
      <c r="G257">
        <f t="shared" si="63"/>
        <v>0</v>
      </c>
      <c r="H257">
        <f t="shared" si="63"/>
        <v>0</v>
      </c>
      <c r="I257">
        <f t="shared" si="63"/>
        <v>0</v>
      </c>
      <c r="J257">
        <f t="shared" si="63"/>
        <v>0</v>
      </c>
      <c r="K257">
        <f t="shared" si="63"/>
        <v>0</v>
      </c>
      <c r="L257">
        <f t="shared" si="63"/>
        <v>0</v>
      </c>
      <c r="M257">
        <f t="shared" si="63"/>
        <v>0</v>
      </c>
      <c r="N257">
        <f t="shared" si="63"/>
        <v>0</v>
      </c>
    </row>
    <row r="258" spans="1:108" hidden="1" x14ac:dyDescent="0.25"/>
    <row r="259" spans="1:108" hidden="1" x14ac:dyDescent="0.25">
      <c r="A259">
        <f>A255+CT259-1</f>
        <v>1</v>
      </c>
      <c r="B259">
        <v>241</v>
      </c>
      <c r="C259" t="s">
        <v>63</v>
      </c>
      <c r="CT259">
        <v>1</v>
      </c>
      <c r="CW259">
        <v>5550</v>
      </c>
      <c r="CX259">
        <v>5599</v>
      </c>
      <c r="DD259" t="s">
        <v>1</v>
      </c>
    </row>
    <row r="260" spans="1:108" hidden="1" x14ac:dyDescent="0.25"/>
    <row r="261" spans="1:108" hidden="1" x14ac:dyDescent="0.25">
      <c r="D261">
        <f t="shared" ref="D261:N261" si="64">SUM(D259:D260)</f>
        <v>0</v>
      </c>
      <c r="E261">
        <f t="shared" si="64"/>
        <v>0</v>
      </c>
      <c r="F261">
        <f t="shared" si="64"/>
        <v>0</v>
      </c>
      <c r="G261">
        <f t="shared" si="64"/>
        <v>0</v>
      </c>
      <c r="H261">
        <f t="shared" si="64"/>
        <v>0</v>
      </c>
      <c r="I261">
        <f t="shared" si="64"/>
        <v>0</v>
      </c>
      <c r="J261">
        <f t="shared" si="64"/>
        <v>0</v>
      </c>
      <c r="K261">
        <f t="shared" si="64"/>
        <v>0</v>
      </c>
      <c r="L261">
        <f t="shared" si="64"/>
        <v>0</v>
      </c>
      <c r="M261">
        <f t="shared" si="64"/>
        <v>0</v>
      </c>
      <c r="N261">
        <f t="shared" si="64"/>
        <v>0</v>
      </c>
    </row>
    <row r="262" spans="1:108" hidden="1" x14ac:dyDescent="0.25"/>
    <row r="263" spans="1:108" hidden="1" x14ac:dyDescent="0.25">
      <c r="A263">
        <f>A259+CT263-1</f>
        <v>1</v>
      </c>
      <c r="B263">
        <v>241</v>
      </c>
      <c r="C263" t="s">
        <v>15</v>
      </c>
      <c r="CT263">
        <v>1</v>
      </c>
      <c r="CW263">
        <v>5600</v>
      </c>
      <c r="CX263">
        <v>5649</v>
      </c>
      <c r="DD263" t="s">
        <v>1</v>
      </c>
    </row>
    <row r="264" spans="1:108" hidden="1" x14ac:dyDescent="0.25">
      <c r="C264" t="s">
        <v>60</v>
      </c>
      <c r="D264">
        <v>-245297</v>
      </c>
      <c r="E264">
        <v>-351901</v>
      </c>
    </row>
    <row r="265" spans="1:108" hidden="1" x14ac:dyDescent="0.25">
      <c r="D265">
        <f t="shared" ref="D265:N265" si="65">SUM(D263:D264)</f>
        <v>-245297</v>
      </c>
      <c r="E265">
        <f t="shared" si="65"/>
        <v>-351901</v>
      </c>
      <c r="F265">
        <f t="shared" si="65"/>
        <v>0</v>
      </c>
      <c r="G265">
        <f t="shared" si="65"/>
        <v>0</v>
      </c>
      <c r="H265">
        <f t="shared" si="65"/>
        <v>0</v>
      </c>
      <c r="I265">
        <f t="shared" si="65"/>
        <v>0</v>
      </c>
      <c r="J265">
        <f t="shared" si="65"/>
        <v>0</v>
      </c>
      <c r="K265">
        <f t="shared" si="65"/>
        <v>0</v>
      </c>
      <c r="L265">
        <f t="shared" si="65"/>
        <v>0</v>
      </c>
      <c r="M265">
        <f t="shared" si="65"/>
        <v>0</v>
      </c>
      <c r="N265">
        <f t="shared" si="65"/>
        <v>0</v>
      </c>
    </row>
    <row r="266" spans="1:108" hidden="1" x14ac:dyDescent="0.25"/>
    <row r="267" spans="1:108" hidden="1" x14ac:dyDescent="0.25">
      <c r="A267">
        <f>A263+CT267-1</f>
        <v>1</v>
      </c>
      <c r="B267">
        <v>441</v>
      </c>
      <c r="C267" t="s">
        <v>69</v>
      </c>
      <c r="CT267">
        <v>1</v>
      </c>
      <c r="CW267">
        <v>5650</v>
      </c>
      <c r="CX267">
        <v>5699</v>
      </c>
      <c r="DD267" t="s">
        <v>1</v>
      </c>
    </row>
    <row r="268" spans="1:108" hidden="1" x14ac:dyDescent="0.25">
      <c r="C268" t="s">
        <v>94</v>
      </c>
      <c r="D268">
        <v>-28374</v>
      </c>
      <c r="E268">
        <v>261515</v>
      </c>
    </row>
    <row r="269" spans="1:108" hidden="1" x14ac:dyDescent="0.25">
      <c r="D269">
        <f t="shared" ref="D269:N269" si="66">SUM(D267:D268)</f>
        <v>-28374</v>
      </c>
      <c r="E269">
        <f t="shared" si="66"/>
        <v>261515</v>
      </c>
      <c r="F269">
        <f t="shared" si="66"/>
        <v>0</v>
      </c>
      <c r="G269">
        <f t="shared" si="66"/>
        <v>0</v>
      </c>
      <c r="H269">
        <f t="shared" si="66"/>
        <v>0</v>
      </c>
      <c r="I269">
        <f t="shared" si="66"/>
        <v>0</v>
      </c>
      <c r="J269">
        <f t="shared" si="66"/>
        <v>0</v>
      </c>
      <c r="K269">
        <f t="shared" si="66"/>
        <v>0</v>
      </c>
      <c r="L269">
        <f t="shared" si="66"/>
        <v>0</v>
      </c>
      <c r="M269">
        <f t="shared" si="66"/>
        <v>0</v>
      </c>
      <c r="N269">
        <f t="shared" si="66"/>
        <v>0</v>
      </c>
    </row>
    <row r="270" spans="1:108" hidden="1" x14ac:dyDescent="0.25"/>
    <row r="271" spans="1:108" hidden="1" x14ac:dyDescent="0.25">
      <c r="A271">
        <f>A267+CT271-1</f>
        <v>1</v>
      </c>
      <c r="B271">
        <v>441</v>
      </c>
      <c r="C271" t="s">
        <v>62</v>
      </c>
      <c r="CT271">
        <v>1</v>
      </c>
      <c r="CW271">
        <v>5700</v>
      </c>
      <c r="CX271">
        <v>5749</v>
      </c>
      <c r="DD271" t="s">
        <v>1</v>
      </c>
    </row>
    <row r="272" spans="1:108" hidden="1" x14ac:dyDescent="0.25">
      <c r="C272" t="s">
        <v>61</v>
      </c>
      <c r="D272">
        <v>-10777</v>
      </c>
      <c r="E272">
        <v>-551749</v>
      </c>
    </row>
    <row r="273" spans="4:14" hidden="1" x14ac:dyDescent="0.25">
      <c r="D273">
        <f t="shared" ref="D273:N273" si="67">SUM(D271:D272)</f>
        <v>-10777</v>
      </c>
      <c r="E273">
        <f t="shared" si="67"/>
        <v>-551749</v>
      </c>
      <c r="F273">
        <f t="shared" si="67"/>
        <v>0</v>
      </c>
      <c r="G273">
        <f t="shared" si="67"/>
        <v>0</v>
      </c>
      <c r="H273">
        <f t="shared" si="67"/>
        <v>0</v>
      </c>
      <c r="I273">
        <f t="shared" si="67"/>
        <v>0</v>
      </c>
      <c r="J273">
        <f t="shared" si="67"/>
        <v>0</v>
      </c>
      <c r="K273">
        <f t="shared" si="67"/>
        <v>0</v>
      </c>
      <c r="L273">
        <f t="shared" si="67"/>
        <v>0</v>
      </c>
      <c r="M273">
        <f t="shared" si="67"/>
        <v>0</v>
      </c>
      <c r="N273">
        <f t="shared" si="67"/>
        <v>0</v>
      </c>
    </row>
    <row r="274" spans="4:14" hidden="1" x14ac:dyDescent="0.25"/>
    <row r="275" spans="4:14" hidden="1" x14ac:dyDescent="0.25"/>
    <row r="276" spans="4:14" hidden="1" x14ac:dyDescent="0.25"/>
    <row r="277" spans="4:14" hidden="1" x14ac:dyDescent="0.25"/>
    <row r="278" spans="4:14" hidden="1" x14ac:dyDescent="0.25"/>
    <row r="279" spans="4:14" hidden="1" x14ac:dyDescent="0.25"/>
    <row r="280" spans="4:14" hidden="1" x14ac:dyDescent="0.25"/>
    <row r="281" spans="4:14" hidden="1" x14ac:dyDescent="0.25"/>
    <row r="282" spans="4:14" hidden="1" x14ac:dyDescent="0.25"/>
    <row r="283" spans="4:14" hidden="1" x14ac:dyDescent="0.25"/>
    <row r="284" spans="4:14" hidden="1" x14ac:dyDescent="0.25"/>
    <row r="285" spans="4:14" hidden="1" x14ac:dyDescent="0.25"/>
    <row r="286" spans="4:14" hidden="1" x14ac:dyDescent="0.25"/>
    <row r="287" spans="4:14" hidden="1" x14ac:dyDescent="0.25"/>
    <row r="288" spans="4:14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2</vt:i4>
      </vt:variant>
    </vt:vector>
  </HeadingPairs>
  <TitlesOfParts>
    <vt:vector size="7" baseType="lpstr">
      <vt:lpstr>Ark1</vt:lpstr>
      <vt:lpstr>Res.opg.</vt:lpstr>
      <vt:lpstr>Balance</vt:lpstr>
      <vt:lpstr>Noter</vt:lpstr>
      <vt:lpstr>Ark2</vt:lpstr>
      <vt:lpstr>Balance!Udskriftsområde</vt:lpstr>
      <vt:lpstr>Noter!Udskriftsområde</vt:lpstr>
    </vt:vector>
  </TitlesOfParts>
  <Company>Aage Maagensen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Aage Maagensen</dc:creator>
  <cp:lastModifiedBy>Mogens</cp:lastModifiedBy>
  <cp:lastPrinted>2018-02-19T14:57:38Z</cp:lastPrinted>
  <dcterms:created xsi:type="dcterms:W3CDTF">2000-09-07T07:20:19Z</dcterms:created>
  <dcterms:modified xsi:type="dcterms:W3CDTF">2018-05-01T10:39:08Z</dcterms:modified>
</cp:coreProperties>
</file>